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215" windowHeight="8550" tabRatio="908" activeTab="2"/>
  </bookViews>
  <sheets>
    <sheet name="bevétel" sheetId="1" r:id="rId1"/>
    <sheet name="kiadás" sheetId="2" r:id="rId2"/>
    <sheet name="mérleg" sheetId="3" r:id="rId3"/>
    <sheet name="11többéves" sheetId="4" r:id="rId4"/>
    <sheet name="hitel" sheetId="5" r:id="rId5"/>
  </sheets>
  <externalReferences>
    <externalReference r:id="rId8"/>
    <externalReference r:id="rId9"/>
    <externalReference r:id="rId10"/>
    <externalReference r:id="rId11"/>
  </externalReferences>
  <definedNames>
    <definedName name="b00000" localSheetId="3">'[2]Munka3'!#REF!</definedName>
    <definedName name="b00000">'[1]Munka3'!#REF!</definedName>
    <definedName name="E00000" localSheetId="3">'[3]Munka3'!#REF!</definedName>
    <definedName name="E00000">'[1]Munka3'!#REF!</definedName>
    <definedName name="_xlnm.Print_Titles" localSheetId="3">'11többéves'!$1:$1</definedName>
    <definedName name="_xlnm.Print_Titles" localSheetId="0">'bevétel'!$A:$A,'bevétel'!$1:$3</definedName>
    <definedName name="_xlnm.Print_Titles" localSheetId="1">'kiadás'!$A:$A</definedName>
    <definedName name="_xlnm.Print_Area" localSheetId="3">'11többéves'!$A$1:$F$34</definedName>
  </definedNames>
  <calcPr fullCalcOnLoad="1"/>
</workbook>
</file>

<file path=xl/sharedStrings.xml><?xml version="1.0" encoding="utf-8"?>
<sst xmlns="http://schemas.openxmlformats.org/spreadsheetml/2006/main" count="263" uniqueCount="194">
  <si>
    <t>Nappali melegedő és népkonyha fejlesztése - Szociális alapszolgáltatások és gyermekjóléti alapellátások infrastrukturális fejlesztése (KDOP-5.2.2/A)</t>
  </si>
  <si>
    <t>C-0-0 csapadékvíz főgyűjtő megépítése - Települési vízrendezés fejlesztése (KDOP-4.1.1/E)</t>
  </si>
  <si>
    <t>Szociális alapszolgáltatások és gyermekjóléti alapellátások infrastrukturális fejlesztése (KDOP-5.2.2/B) (IV. számú Bölcsőde - Kisteleki utca)</t>
  </si>
  <si>
    <t>Sóstó Vízpótlás (KEOP-3.1.2)</t>
  </si>
  <si>
    <t>Helyi turisztikai desztinációs menedzsment rendszer létrehozása Székesfehérváron (KDOP-2.2.1)</t>
  </si>
  <si>
    <t>Szemünk Fénye Program</t>
  </si>
  <si>
    <t>Játszótér Felújítás  - 32 db játszótér</t>
  </si>
  <si>
    <t>e.</t>
  </si>
  <si>
    <t>Megnevezés</t>
  </si>
  <si>
    <t>a.</t>
  </si>
  <si>
    <t>b.</t>
  </si>
  <si>
    <t>c.</t>
  </si>
  <si>
    <t>d.</t>
  </si>
  <si>
    <t>További évek összesen</t>
  </si>
  <si>
    <t>f.=b.-e.</t>
  </si>
  <si>
    <t>I. Beruházási, felhalmozási kiadások</t>
  </si>
  <si>
    <t>Eszi Konyha Építés (Rádió u. 7. Idősek Otthona)</t>
  </si>
  <si>
    <t>Török Ház és Fürdő (előkészítési költségek) *</t>
  </si>
  <si>
    <t>28 db játszótér és 2 db park felújítás</t>
  </si>
  <si>
    <t>Szociális Városrehabilitáció (KDOP-3.1.1) *</t>
  </si>
  <si>
    <t>I. Beruházási, felhalmozási kiadások összesen</t>
  </si>
  <si>
    <t>II. Adósságszolgálat</t>
  </si>
  <si>
    <t>Tőke</t>
  </si>
  <si>
    <t>Kamat</t>
  </si>
  <si>
    <t>II. Adósságszolgálat összesen</t>
  </si>
  <si>
    <r>
      <t xml:space="preserve">* </t>
    </r>
    <r>
      <rPr>
        <u val="single"/>
        <sz val="12"/>
        <rFont val="Times New Roman"/>
        <family val="1"/>
      </rPr>
      <t>Megjegyzés</t>
    </r>
    <r>
      <rPr>
        <sz val="12"/>
        <rFont val="Times New Roman"/>
        <family val="1"/>
      </rPr>
      <t>: a megjelölt fejlesztések az előkészítés fázisában vannak,  a tárgyévet követő időszak várható kötelezettségei nem ismertek.</t>
    </r>
  </si>
  <si>
    <t>Székesfehérvár Sóstó Természetvédelmi terület tómeder helyreállítása (KEOP-7.3.1.2) I. + II. ütem</t>
  </si>
  <si>
    <t>Mura utca 60 db lakásépítés</t>
  </si>
  <si>
    <t>Székesfehérvár Rehabilitáció folytatása (KDOP-3.1.1)</t>
  </si>
  <si>
    <t>Fiskális utcai orvosi rendelő felújítása (KDOP-5.2.1)</t>
  </si>
  <si>
    <t>Közszolgáltatások elérését segítő informatikai rendszerek kialakítása (KDOP-2009-5.3.1.)</t>
  </si>
  <si>
    <t>Királyi Séta Projekt (KDOP-2.1.1)</t>
  </si>
  <si>
    <t>Mindösszesen</t>
  </si>
  <si>
    <t>Pannon Egyetem Önkormányzati önrész</t>
  </si>
  <si>
    <t>Korlátozási Kártalanítás</t>
  </si>
  <si>
    <t>Alba Geotrade Zrt. EKN. vezetés, bemérések</t>
  </si>
  <si>
    <t>Közösségi Közlekedés Fejlesztése (KDOP-4.2.3)</t>
  </si>
  <si>
    <t>2010. év</t>
  </si>
  <si>
    <t>2011. év</t>
  </si>
  <si>
    <t>2012. év</t>
  </si>
  <si>
    <t>Polgármesteri Hivatal</t>
  </si>
  <si>
    <t>~ ebből: Kisebbségi Önkormányzatok</t>
  </si>
  <si>
    <t xml:space="preserve"> ~ ebből: Székesfehérvár és térsége szennyvízcsatorna hálózat bővítési Önkormányzati Társulás</t>
  </si>
  <si>
    <t>Intézmények összesen</t>
  </si>
  <si>
    <t>Összesen</t>
  </si>
  <si>
    <t>Eredeti előirányzat</t>
  </si>
  <si>
    <t>Módosított előirányzat</t>
  </si>
  <si>
    <t>Teljesítés</t>
  </si>
  <si>
    <t>1, Személyi juttatás</t>
  </si>
  <si>
    <t>2, Munkaadókat terhelő járulékok</t>
  </si>
  <si>
    <t>3, Dologi kiadás</t>
  </si>
  <si>
    <t>4, Speciális, működési célú támogatás</t>
  </si>
  <si>
    <t>5, Segélyek</t>
  </si>
  <si>
    <t>6, Működési kiadások összesen</t>
  </si>
  <si>
    <t>7, Felújítás</t>
  </si>
  <si>
    <t>8, Felhalmozás</t>
  </si>
  <si>
    <t>9, Speciális, fejlesztési célú támogatás</t>
  </si>
  <si>
    <t>10, Fejlesztési célú hiteltörlesztés</t>
  </si>
  <si>
    <t>11, Fejlesztési célú kiadások</t>
  </si>
  <si>
    <t>12, Általános tartalék</t>
  </si>
  <si>
    <t>13, Céltartalék</t>
  </si>
  <si>
    <t>Kiadási főösszeg:</t>
  </si>
  <si>
    <t>Eszközök</t>
  </si>
  <si>
    <t>Előző évi költségvetési beszámoló záró adatai</t>
  </si>
  <si>
    <t>Auditálási eltérések</t>
  </si>
  <si>
    <t>Előző év auditált egyszerűsített beszámoló záró adatai</t>
  </si>
  <si>
    <t>2010. I. félévi mérlegjelentés adatai</t>
  </si>
  <si>
    <t>A, BEFEKTETETT ESZKÖZÖK</t>
  </si>
  <si>
    <t>I.    Immateriális javak</t>
  </si>
  <si>
    <t>II.  Tárgyi eszközök</t>
  </si>
  <si>
    <t xml:space="preserve">      ebből: Tárgyi eszközök értékhelyesbítése</t>
  </si>
  <si>
    <t>III. Befektetett pénzügyi eszközök</t>
  </si>
  <si>
    <t xml:space="preserve">IV. Üzemeltetésre, kezelésre, koncesszióba adott, koncesszióba, vagyonkezelésbe adott, illetve vett eszközök </t>
  </si>
  <si>
    <t xml:space="preserve">      ebből: Üzemeltetésre, kezelésre átadott eszközök</t>
  </si>
  <si>
    <t xml:space="preserve">               Üzemeltetésre, kezelésre, koncesszióba, vagyonkezelés-beli eszközök értékhelyesbítése</t>
  </si>
  <si>
    <t>B, FORGÓESZKÖZÖK</t>
  </si>
  <si>
    <t>I.    Készletek</t>
  </si>
  <si>
    <t>II.   Követelések</t>
  </si>
  <si>
    <t>III.  Értékpapírok</t>
  </si>
  <si>
    <t>IV.  Pénzeszközök</t>
  </si>
  <si>
    <t>V.   Egyéb aktív pénzügyi elszámolások</t>
  </si>
  <si>
    <t>ESZKÖZÖK ÖSSZESEN:</t>
  </si>
  <si>
    <t>Források</t>
  </si>
  <si>
    <t>D, SAJÁT TŐKE</t>
  </si>
  <si>
    <t>1.   Induló tőke</t>
  </si>
  <si>
    <t>2.   Tőkeváltozások</t>
  </si>
  <si>
    <t>3.   Értékelési tartalék</t>
  </si>
  <si>
    <t>E, TARTALÉKOK</t>
  </si>
  <si>
    <t>I.    Költségvetési tartalékok</t>
  </si>
  <si>
    <t>II.   Vállalkozási tartalékok</t>
  </si>
  <si>
    <t>F, KÖTELEZETTSÉGEK</t>
  </si>
  <si>
    <t>I.    Hosszú lejáratú kötelezettségek</t>
  </si>
  <si>
    <t>II.   Rövid lejáratú kötelezettségek</t>
  </si>
  <si>
    <t>III.  Egyéb passzív pénzügyi elszámolások</t>
  </si>
  <si>
    <t>FORRÁSOK ÖSSZESEN:</t>
  </si>
  <si>
    <t>~ ebből Kisebbségi Önkormányzatok</t>
  </si>
  <si>
    <t>Székesfehérvár és térsége szennyvízcsatorna hálózat bővítési Önkormányzati Társulás</t>
  </si>
  <si>
    <t>f.</t>
  </si>
  <si>
    <t>g.</t>
  </si>
  <si>
    <t>h.</t>
  </si>
  <si>
    <t>i.</t>
  </si>
  <si>
    <t>j.</t>
  </si>
  <si>
    <t>k.</t>
  </si>
  <si>
    <t>l.</t>
  </si>
  <si>
    <t>m.</t>
  </si>
  <si>
    <t>n=b+k</t>
  </si>
  <si>
    <t>o=c+l</t>
  </si>
  <si>
    <t>p=d+m</t>
  </si>
  <si>
    <t>1, Egyéb működési bevételek</t>
  </si>
  <si>
    <t>2, Általános forgalmi adó bevételek és visszatérítések</t>
  </si>
  <si>
    <t>3, Kamatbevétel</t>
  </si>
  <si>
    <t>4, Intézményi működési bevételek (1+2+3)</t>
  </si>
  <si>
    <t>5, Illetékbevétel</t>
  </si>
  <si>
    <t>6, Iparűzési adó</t>
  </si>
  <si>
    <t>7, Idegenforgalmi adó</t>
  </si>
  <si>
    <t>8, Helyi adók összesen: (6+7)</t>
  </si>
  <si>
    <t>8/a, Pótlékok, bírságok</t>
  </si>
  <si>
    <t>9, Személyi jövedelemadó helyben maradó része</t>
  </si>
  <si>
    <t>10, Települési önkormányzatok jövedelem-differenciálódásának mérséklése</t>
  </si>
  <si>
    <t>11, Termőföld bérbeadásából származó jövedelem</t>
  </si>
  <si>
    <t>11/a, Talajterhelési díj</t>
  </si>
  <si>
    <t>12, Gépjárműadó</t>
  </si>
  <si>
    <t>13, Átengedett központi adók (9+…+12)</t>
  </si>
  <si>
    <t>14, Környezetvédelmi bírság</t>
  </si>
  <si>
    <t>15, Építésügyi bírság</t>
  </si>
  <si>
    <t>16, Önkormányzat egyéb sajátos bevétele</t>
  </si>
  <si>
    <t>17, Önkormányzatok sajátos működési bevételei (5+8+8/a+13+14+15+16)</t>
  </si>
  <si>
    <t>18, Normatív állami hozzájárulás</t>
  </si>
  <si>
    <t>19, Központosított előirányzatok</t>
  </si>
  <si>
    <t>20, Színház támogatás</t>
  </si>
  <si>
    <t>21, Kiegészítő támogatás egyes közoktatási feladatok ellátásához</t>
  </si>
  <si>
    <t>22, Egyes szociális feladatok támogatása</t>
  </si>
  <si>
    <t>~ebből pénzbeni és természetbeni ellátásokra</t>
  </si>
  <si>
    <t>23,  Tűzoltóság támogatása</t>
  </si>
  <si>
    <t>24, Központi költségvetésből támogatás összesen: (18-23)</t>
  </si>
  <si>
    <t>25, Működési célú pénzeszköz átvétel</t>
  </si>
  <si>
    <t xml:space="preserve">     ~ ebből: Települési Önkormányzatok jövedelemdifferenciálódása mérséklésének 35 % beruházási célú igénybevétele</t>
  </si>
  <si>
    <t xml:space="preserve">     ~ ebből Helyi kisebbségi                                                                                                                                                                                                                                  </t>
  </si>
  <si>
    <t xml:space="preserve">     ~ ebből: OEP finanszírozás</t>
  </si>
  <si>
    <t xml:space="preserve">     ~ ebből: közérdekű kötelezettségvállalás</t>
  </si>
  <si>
    <t>26, Működési bevételek összesen: (4+17+24+25)</t>
  </si>
  <si>
    <t>27, Ingatlanok, tárgyi eszközök értékesítése</t>
  </si>
  <si>
    <t>28, Tárgyi eszk. immateriális javak ért. (27)</t>
  </si>
  <si>
    <t>29, Lakásértékesítés</t>
  </si>
  <si>
    <t>30, Önkormányzatok sajátos felhalmozási és tőke bevételei (29)</t>
  </si>
  <si>
    <t>31, Osztalék- és hozambevétel</t>
  </si>
  <si>
    <t>32, Pénzügyi befektetések bevételei (31)</t>
  </si>
  <si>
    <t>33, Felhalmozási célú pénzeszköz átvétel</t>
  </si>
  <si>
    <t>34, Kölcsön visszatérítése</t>
  </si>
  <si>
    <t>35, Felhalmozási és tőke jellegű bevétel összesen: (28+30+32+33+34)</t>
  </si>
  <si>
    <t>36, Bevételi főösszeg (mindösszesen):</t>
  </si>
  <si>
    <t>Előző évi költségvetési kieg, visszatér.</t>
  </si>
  <si>
    <t>I. Hiány (1-2) kimutatása az ÁMR. szerint</t>
  </si>
  <si>
    <t>1. Bevételi főösszeg</t>
  </si>
  <si>
    <t>2. Kiadási főösszeg</t>
  </si>
  <si>
    <t>II. Hiány fedezete (6+10)</t>
  </si>
  <si>
    <t xml:space="preserve">3. Bankgarancia </t>
  </si>
  <si>
    <t>4. Kötelezettségvállalással terhelt pénzmaradvány</t>
  </si>
  <si>
    <t>5/a. 2010. évi kötelezettségvállalással tervezett 2009. évi pénzmaradvány</t>
  </si>
  <si>
    <t>5/b. Előző évi pénzmaradványhoz kapcsolódó kiegészítések, visszatérülések</t>
  </si>
  <si>
    <t>6. Pénzforgalom nélküli bevételek összesen (3+4+5/a+5/b)</t>
  </si>
  <si>
    <t>7. Kötvénykibocsátás</t>
  </si>
  <si>
    <t>8. Refinanszírozott fejlesztési hitel felvétele</t>
  </si>
  <si>
    <t xml:space="preserve">9. Fejlesztési célú  új hitel felvétele vagy kötvény kibocsátása </t>
  </si>
  <si>
    <t>10. 2009. évi CXXX.tv. által biztosított helyi önkormányzati támogatások kompenzációs hitelkerete</t>
  </si>
  <si>
    <t>11. Hitelfelvétel, kötvénykibocsátás összesen (7+8+9+10)</t>
  </si>
  <si>
    <t>Egyenleg (I+II)</t>
  </si>
  <si>
    <t>Folyósító megnevezése</t>
  </si>
  <si>
    <t>Adósságállomány 2010. június 30-án</t>
  </si>
  <si>
    <t>Lejárat éve</t>
  </si>
  <si>
    <t>Hitel</t>
  </si>
  <si>
    <t>~ Viziközmű hitel</t>
  </si>
  <si>
    <t>Raiffeisen Bank</t>
  </si>
  <si>
    <t>2010.</t>
  </si>
  <si>
    <t>2011.</t>
  </si>
  <si>
    <t>2012.</t>
  </si>
  <si>
    <t>2013.</t>
  </si>
  <si>
    <t>~ Fejlesztési célúhitel</t>
  </si>
  <si>
    <t>2017.</t>
  </si>
  <si>
    <t>~ Fejlesztési célú hitel</t>
  </si>
  <si>
    <t>Erste Bank</t>
  </si>
  <si>
    <t>2019.</t>
  </si>
  <si>
    <t>I. Hitel összesen</t>
  </si>
  <si>
    <t>Kötvény</t>
  </si>
  <si>
    <t>~ Fejlesztési célú kötvény</t>
  </si>
  <si>
    <t>2014.</t>
  </si>
  <si>
    <t>CIB Bank</t>
  </si>
  <si>
    <t>2015.</t>
  </si>
  <si>
    <t>2016.</t>
  </si>
  <si>
    <t>OTP Bank</t>
  </si>
  <si>
    <t>2018.</t>
  </si>
  <si>
    <t>II. Kötvény összesen</t>
  </si>
  <si>
    <t>19/a, Céljellegű decentralizált támogatás</t>
  </si>
  <si>
    <t>Megjegyzés: A D./1. és D./2. sorok esetében a 2010. I. féléves és az előző időszak adatai közötti jelentős változást a 249/2000. (XII.24.) az államháztartás szervezetéről szóló kormányrendelet módosítása okozza, mely 2010. január 1-től hatályos.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</si>
</sst>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4">
    <font>
      <sz val="12"/>
      <name val="Times New Roman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8"/>
      <name val="Arial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12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" fontId="5" fillId="0" borderId="10" xfId="66" applyNumberFormat="1" applyFont="1" applyFill="1" applyBorder="1" applyAlignment="1">
      <alignment horizontal="center" wrapText="1"/>
      <protection/>
    </xf>
    <xf numFmtId="0" fontId="6" fillId="0" borderId="0" xfId="66" applyFont="1" applyFill="1" applyBorder="1">
      <alignment/>
      <protection/>
    </xf>
    <xf numFmtId="0" fontId="6" fillId="0" borderId="0" xfId="66" applyFont="1" applyFill="1">
      <alignment/>
      <protection/>
    </xf>
    <xf numFmtId="3" fontId="5" fillId="0" borderId="11" xfId="66" applyNumberFormat="1" applyFont="1" applyFill="1" applyBorder="1">
      <alignment/>
      <protection/>
    </xf>
    <xf numFmtId="3" fontId="6" fillId="0" borderId="11" xfId="66" applyNumberFormat="1" applyFont="1" applyFill="1" applyBorder="1">
      <alignment/>
      <protection/>
    </xf>
    <xf numFmtId="0" fontId="5" fillId="0" borderId="10" xfId="60" applyFont="1" applyFill="1" applyBorder="1" applyAlignment="1">
      <alignment horizontal="center" wrapText="1"/>
      <protection/>
    </xf>
    <xf numFmtId="3" fontId="5" fillId="0" borderId="11" xfId="59" applyNumberFormat="1" applyFont="1" applyFill="1" applyBorder="1" applyAlignment="1">
      <alignment wrapText="1"/>
      <protection/>
    </xf>
    <xf numFmtId="0" fontId="6" fillId="0" borderId="11" xfId="59" applyFont="1" applyFill="1" applyBorder="1">
      <alignment/>
      <protection/>
    </xf>
    <xf numFmtId="3" fontId="6" fillId="0" borderId="12" xfId="65" applyNumberFormat="1" applyFont="1" applyFill="1" applyBorder="1" applyAlignment="1">
      <alignment wrapText="1"/>
      <protection/>
    </xf>
    <xf numFmtId="3" fontId="5" fillId="0" borderId="13" xfId="59" applyNumberFormat="1" applyFont="1" applyFill="1" applyBorder="1" applyAlignment="1">
      <alignment wrapText="1"/>
      <protection/>
    </xf>
    <xf numFmtId="3" fontId="5" fillId="0" borderId="14" xfId="66" applyNumberFormat="1" applyFont="1" applyFill="1" applyBorder="1">
      <alignment/>
      <protection/>
    </xf>
    <xf numFmtId="0" fontId="5" fillId="0" borderId="10" xfId="62" applyFont="1" applyFill="1" applyBorder="1" applyAlignment="1">
      <alignment horizontal="center" wrapText="1"/>
      <protection/>
    </xf>
    <xf numFmtId="3" fontId="5" fillId="0" borderId="10" xfId="62" applyNumberFormat="1" applyFont="1" applyFill="1" applyBorder="1" applyAlignment="1">
      <alignment horizontal="center"/>
      <protection/>
    </xf>
    <xf numFmtId="0" fontId="6" fillId="0" borderId="11" xfId="0" applyNumberFormat="1" applyFont="1" applyFill="1" applyBorder="1" applyAlignment="1">
      <alignment wrapText="1"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66" applyNumberFormat="1" applyFont="1" applyFill="1" applyBorder="1">
      <alignment/>
      <protection/>
    </xf>
    <xf numFmtId="3" fontId="5" fillId="0" borderId="0" xfId="66" applyNumberFormat="1" applyFont="1" applyFill="1">
      <alignment/>
      <protection/>
    </xf>
    <xf numFmtId="3" fontId="27" fillId="0" borderId="16" xfId="57" applyNumberFormat="1" applyFont="1" applyBorder="1" applyAlignment="1">
      <alignment horizontal="centerContinuous" vertical="center" wrapText="1"/>
      <protection/>
    </xf>
    <xf numFmtId="3" fontId="27" fillId="0" borderId="17" xfId="57" applyNumberFormat="1" applyFont="1" applyBorder="1" applyAlignment="1">
      <alignment horizontal="centerContinuous" vertical="center" wrapText="1"/>
      <protection/>
    </xf>
    <xf numFmtId="3" fontId="27" fillId="0" borderId="18" xfId="57" applyNumberFormat="1" applyFont="1" applyBorder="1" applyAlignment="1">
      <alignment horizontal="centerContinuous" vertical="center" wrapText="1"/>
      <protection/>
    </xf>
    <xf numFmtId="3" fontId="27" fillId="0" borderId="19" xfId="57" applyNumberFormat="1" applyFont="1" applyBorder="1" applyAlignment="1">
      <alignment horizontal="centerContinuous" vertical="center" wrapText="1"/>
      <protection/>
    </xf>
    <xf numFmtId="0" fontId="0" fillId="0" borderId="0" xfId="57" applyFont="1" applyBorder="1" applyAlignment="1">
      <alignment horizontal="centerContinuous" vertical="center"/>
      <protection/>
    </xf>
    <xf numFmtId="3" fontId="27" fillId="0" borderId="20" xfId="57" applyNumberFormat="1" applyFont="1" applyBorder="1" applyAlignment="1">
      <alignment horizontal="centerContinuous" wrapText="1"/>
      <protection/>
    </xf>
    <xf numFmtId="3" fontId="27" fillId="0" borderId="21" xfId="57" applyNumberFormat="1" applyFont="1" applyBorder="1" applyAlignment="1">
      <alignment horizontal="centerContinuous" wrapText="1"/>
      <protection/>
    </xf>
    <xf numFmtId="3" fontId="27" fillId="0" borderId="22" xfId="57" applyNumberFormat="1" applyFont="1" applyBorder="1" applyAlignment="1">
      <alignment horizontal="centerContinuous" wrapText="1"/>
      <protection/>
    </xf>
    <xf numFmtId="3" fontId="27" fillId="0" borderId="23" xfId="57" applyNumberFormat="1" applyFont="1" applyBorder="1" applyAlignment="1">
      <alignment horizontal="centerContinuous" wrapText="1"/>
      <protection/>
    </xf>
    <xf numFmtId="3" fontId="27" fillId="0" borderId="23" xfId="57" applyNumberFormat="1" applyFont="1" applyBorder="1" applyAlignment="1">
      <alignment horizontal="center" wrapText="1"/>
      <protection/>
    </xf>
    <xf numFmtId="0" fontId="0" fillId="0" borderId="0" xfId="57" applyFont="1" applyBorder="1" applyAlignment="1">
      <alignment horizontal="centerContinuous" wrapText="1"/>
      <protection/>
    </xf>
    <xf numFmtId="0" fontId="27" fillId="0" borderId="24" xfId="57" applyFont="1" applyBorder="1" applyAlignment="1">
      <alignment horizontal="centerContinuous" wrapText="1"/>
      <protection/>
    </xf>
    <xf numFmtId="3" fontId="27" fillId="0" borderId="25" xfId="57" applyNumberFormat="1" applyFont="1" applyBorder="1" applyAlignment="1">
      <alignment horizontal="centerContinuous" wrapText="1"/>
      <protection/>
    </xf>
    <xf numFmtId="3" fontId="27" fillId="0" borderId="26" xfId="57" applyNumberFormat="1" applyFont="1" applyBorder="1" applyAlignment="1">
      <alignment horizontal="centerContinuous" wrapText="1"/>
      <protection/>
    </xf>
    <xf numFmtId="3" fontId="27" fillId="0" borderId="24" xfId="63" applyNumberFormat="1" applyFont="1" applyBorder="1" applyAlignment="1">
      <alignment horizontal="center" wrapText="1"/>
      <protection/>
    </xf>
    <xf numFmtId="3" fontId="27" fillId="0" borderId="25" xfId="63" applyNumberFormat="1" applyFont="1" applyBorder="1" applyAlignment="1">
      <alignment horizontal="center" wrapText="1"/>
      <protection/>
    </xf>
    <xf numFmtId="3" fontId="27" fillId="0" borderId="27" xfId="63" applyNumberFormat="1" applyFont="1" applyBorder="1" applyAlignment="1">
      <alignment horizontal="center" wrapText="1"/>
      <protection/>
    </xf>
    <xf numFmtId="0" fontId="0" fillId="0" borderId="28" xfId="57" applyFont="1" applyBorder="1">
      <alignment/>
      <protection/>
    </xf>
    <xf numFmtId="3" fontId="0" fillId="0" borderId="29" xfId="57" applyNumberFormat="1" applyFont="1" applyBorder="1">
      <alignment/>
      <protection/>
    </xf>
    <xf numFmtId="3" fontId="0" fillId="0" borderId="30" xfId="57" applyNumberFormat="1" applyFont="1" applyBorder="1">
      <alignment/>
      <protection/>
    </xf>
    <xf numFmtId="3" fontId="0" fillId="0" borderId="28" xfId="57" applyNumberFormat="1" applyFont="1" applyBorder="1">
      <alignment/>
      <protection/>
    </xf>
    <xf numFmtId="3" fontId="0" fillId="0" borderId="31" xfId="57" applyNumberFormat="1" applyFont="1" applyBorder="1">
      <alignment/>
      <protection/>
    </xf>
    <xf numFmtId="3" fontId="27" fillId="0" borderId="28" xfId="57" applyNumberFormat="1" applyFont="1" applyBorder="1">
      <alignment/>
      <protection/>
    </xf>
    <xf numFmtId="3" fontId="27" fillId="0" borderId="29" xfId="57" applyNumberFormat="1" applyFont="1" applyBorder="1">
      <alignment/>
      <protection/>
    </xf>
    <xf numFmtId="3" fontId="27" fillId="0" borderId="31" xfId="57" applyNumberFormat="1" applyFont="1" applyBorder="1">
      <alignment/>
      <protection/>
    </xf>
    <xf numFmtId="0" fontId="0" fillId="0" borderId="0" xfId="57" applyFont="1" applyBorder="1">
      <alignment/>
      <protection/>
    </xf>
    <xf numFmtId="3" fontId="0" fillId="0" borderId="30" xfId="57" applyNumberFormat="1" applyFont="1" applyFill="1" applyBorder="1">
      <alignment/>
      <protection/>
    </xf>
    <xf numFmtId="0" fontId="27" fillId="0" borderId="28" xfId="57" applyFont="1" applyBorder="1">
      <alignment/>
      <protection/>
    </xf>
    <xf numFmtId="3" fontId="28" fillId="0" borderId="29" xfId="57" applyNumberFormat="1" applyFont="1" applyBorder="1">
      <alignment/>
      <protection/>
    </xf>
    <xf numFmtId="3" fontId="28" fillId="0" borderId="30" xfId="57" applyNumberFormat="1" applyFont="1" applyBorder="1">
      <alignment/>
      <protection/>
    </xf>
    <xf numFmtId="3" fontId="28" fillId="0" borderId="28" xfId="57" applyNumberFormat="1" applyFont="1" applyBorder="1">
      <alignment/>
      <protection/>
    </xf>
    <xf numFmtId="3" fontId="28" fillId="0" borderId="31" xfId="57" applyNumberFormat="1" applyFont="1" applyBorder="1">
      <alignment/>
      <protection/>
    </xf>
    <xf numFmtId="0" fontId="0" fillId="0" borderId="32" xfId="57" applyFont="1" applyBorder="1">
      <alignment/>
      <protection/>
    </xf>
    <xf numFmtId="3" fontId="0" fillId="0" borderId="33" xfId="57" applyNumberFormat="1" applyFont="1" applyBorder="1">
      <alignment/>
      <protection/>
    </xf>
    <xf numFmtId="3" fontId="0" fillId="0" borderId="34" xfId="57" applyNumberFormat="1" applyFont="1" applyBorder="1">
      <alignment/>
      <protection/>
    </xf>
    <xf numFmtId="3" fontId="0" fillId="0" borderId="32" xfId="57" applyNumberFormat="1" applyFont="1" applyBorder="1">
      <alignment/>
      <protection/>
    </xf>
    <xf numFmtId="3" fontId="0" fillId="0" borderId="35" xfId="57" applyNumberFormat="1" applyFont="1" applyBorder="1">
      <alignment/>
      <protection/>
    </xf>
    <xf numFmtId="3" fontId="27" fillId="0" borderId="32" xfId="57" applyNumberFormat="1" applyFont="1" applyBorder="1">
      <alignment/>
      <protection/>
    </xf>
    <xf numFmtId="3" fontId="27" fillId="0" borderId="33" xfId="57" applyNumberFormat="1" applyFont="1" applyBorder="1">
      <alignment/>
      <protection/>
    </xf>
    <xf numFmtId="3" fontId="27" fillId="0" borderId="35" xfId="57" applyNumberFormat="1" applyFont="1" applyBorder="1">
      <alignment/>
      <protection/>
    </xf>
    <xf numFmtId="0" fontId="27" fillId="0" borderId="18" xfId="57" applyFont="1" applyBorder="1">
      <alignment/>
      <protection/>
    </xf>
    <xf numFmtId="3" fontId="28" fillId="0" borderId="16" xfId="57" applyNumberFormat="1" applyFont="1" applyBorder="1">
      <alignment/>
      <protection/>
    </xf>
    <xf numFmtId="3" fontId="28" fillId="0" borderId="17" xfId="57" applyNumberFormat="1" applyFont="1" applyBorder="1">
      <alignment/>
      <protection/>
    </xf>
    <xf numFmtId="3" fontId="28" fillId="0" borderId="18" xfId="57" applyNumberFormat="1" applyFont="1" applyBorder="1">
      <alignment/>
      <protection/>
    </xf>
    <xf numFmtId="3" fontId="28" fillId="0" borderId="19" xfId="57" applyNumberFormat="1" applyFont="1" applyBorder="1">
      <alignment/>
      <protection/>
    </xf>
    <xf numFmtId="3" fontId="27" fillId="0" borderId="18" xfId="57" applyNumberFormat="1" applyFont="1" applyBorder="1">
      <alignment/>
      <protection/>
    </xf>
    <xf numFmtId="3" fontId="27" fillId="0" borderId="16" xfId="57" applyNumberFormat="1" applyFont="1" applyBorder="1">
      <alignment/>
      <protection/>
    </xf>
    <xf numFmtId="3" fontId="27" fillId="0" borderId="19" xfId="57" applyNumberFormat="1" applyFont="1" applyBorder="1">
      <alignment/>
      <protection/>
    </xf>
    <xf numFmtId="3" fontId="0" fillId="0" borderId="0" xfId="57" applyNumberFormat="1" applyFont="1" applyBorder="1">
      <alignment/>
      <protection/>
    </xf>
    <xf numFmtId="3" fontId="5" fillId="0" borderId="0" xfId="58" applyNumberFormat="1" applyFont="1" applyBorder="1">
      <alignment/>
      <protection/>
    </xf>
    <xf numFmtId="3" fontId="6" fillId="0" borderId="0" xfId="58" applyNumberFormat="1" applyFont="1" applyBorder="1">
      <alignment/>
      <protection/>
    </xf>
    <xf numFmtId="0" fontId="27" fillId="0" borderId="36" xfId="64" applyFont="1" applyBorder="1" applyAlignment="1">
      <alignment horizontal="center" vertical="center"/>
      <protection/>
    </xf>
    <xf numFmtId="3" fontId="27" fillId="0" borderId="37" xfId="64" applyNumberFormat="1" applyFont="1" applyBorder="1" applyAlignment="1">
      <alignment horizontal="center" vertical="center" wrapText="1"/>
      <protection/>
    </xf>
    <xf numFmtId="3" fontId="27" fillId="0" borderId="38" xfId="64" applyNumberFormat="1" applyFont="1" applyBorder="1" applyAlignment="1">
      <alignment horizontal="center" vertical="center" wrapText="1"/>
      <protection/>
    </xf>
    <xf numFmtId="0" fontId="0" fillId="0" borderId="0" xfId="64" applyBorder="1" applyAlignment="1">
      <alignment vertical="center"/>
      <protection/>
    </xf>
    <xf numFmtId="0" fontId="27" fillId="0" borderId="28" xfId="64" applyFont="1" applyBorder="1">
      <alignment/>
      <protection/>
    </xf>
    <xf numFmtId="3" fontId="27" fillId="0" borderId="29" xfId="64" applyNumberFormat="1" applyFont="1" applyBorder="1" applyAlignment="1">
      <alignment wrapText="1"/>
      <protection/>
    </xf>
    <xf numFmtId="3" fontId="0" fillId="0" borderId="29" xfId="64" applyNumberFormat="1" applyBorder="1" applyAlignment="1">
      <alignment wrapText="1"/>
      <protection/>
    </xf>
    <xf numFmtId="3" fontId="27" fillId="0" borderId="31" xfId="64" applyNumberFormat="1" applyFont="1" applyBorder="1" applyAlignment="1">
      <alignment wrapText="1"/>
      <protection/>
    </xf>
    <xf numFmtId="0" fontId="0" fillId="0" borderId="0" xfId="64" applyBorder="1">
      <alignment/>
      <protection/>
    </xf>
    <xf numFmtId="0" fontId="0" fillId="0" borderId="28" xfId="64" applyFont="1" applyBorder="1">
      <alignment/>
      <protection/>
    </xf>
    <xf numFmtId="3" fontId="0" fillId="0" borderId="29" xfId="64" applyNumberFormat="1" applyFont="1" applyBorder="1" applyAlignment="1">
      <alignment wrapText="1"/>
      <protection/>
    </xf>
    <xf numFmtId="3" fontId="0" fillId="0" borderId="31" xfId="64" applyNumberFormat="1" applyFont="1" applyBorder="1" applyAlignment="1">
      <alignment wrapText="1"/>
      <protection/>
    </xf>
    <xf numFmtId="3" fontId="0" fillId="0" borderId="0" xfId="64" applyNumberFormat="1" applyBorder="1">
      <alignment/>
      <protection/>
    </xf>
    <xf numFmtId="0" fontId="0" fillId="0" borderId="28" xfId="64" applyFont="1" applyBorder="1" applyAlignment="1">
      <alignment wrapText="1"/>
      <protection/>
    </xf>
    <xf numFmtId="0" fontId="0" fillId="0" borderId="32" xfId="64" applyFont="1" applyBorder="1">
      <alignment/>
      <protection/>
    </xf>
    <xf numFmtId="3" fontId="0" fillId="0" borderId="33" xfId="64" applyNumberFormat="1" applyFont="1" applyBorder="1" applyAlignment="1">
      <alignment wrapText="1"/>
      <protection/>
    </xf>
    <xf numFmtId="3" fontId="0" fillId="0" borderId="35" xfId="64" applyNumberFormat="1" applyFont="1" applyBorder="1" applyAlignment="1">
      <alignment wrapText="1"/>
      <protection/>
    </xf>
    <xf numFmtId="0" fontId="27" fillId="0" borderId="18" xfId="64" applyFont="1" applyBorder="1">
      <alignment/>
      <protection/>
    </xf>
    <xf numFmtId="3" fontId="27" fillId="0" borderId="16" xfId="64" applyNumberFormat="1" applyFont="1" applyBorder="1" applyAlignment="1">
      <alignment wrapText="1"/>
      <protection/>
    </xf>
    <xf numFmtId="3" fontId="27" fillId="0" borderId="19" xfId="64" applyNumberFormat="1" applyFont="1" applyBorder="1" applyAlignment="1">
      <alignment wrapText="1"/>
      <protection/>
    </xf>
    <xf numFmtId="0" fontId="27" fillId="0" borderId="0" xfId="64" applyFont="1" applyBorder="1">
      <alignment/>
      <protection/>
    </xf>
    <xf numFmtId="3" fontId="0" fillId="0" borderId="0" xfId="64" applyNumberFormat="1" applyBorder="1" applyAlignment="1">
      <alignment wrapText="1"/>
      <protection/>
    </xf>
    <xf numFmtId="0" fontId="27" fillId="0" borderId="24" xfId="64" applyFont="1" applyBorder="1">
      <alignment/>
      <protection/>
    </xf>
    <xf numFmtId="3" fontId="27" fillId="0" borderId="25" xfId="64" applyNumberFormat="1" applyFont="1" applyBorder="1" applyAlignment="1">
      <alignment wrapText="1"/>
      <protection/>
    </xf>
    <xf numFmtId="3" fontId="0" fillId="0" borderId="25" xfId="64" applyNumberFormat="1" applyBorder="1" applyAlignment="1">
      <alignment wrapText="1"/>
      <protection/>
    </xf>
    <xf numFmtId="0" fontId="27" fillId="0" borderId="0" xfId="64" applyFont="1" applyBorder="1">
      <alignment/>
      <protection/>
    </xf>
    <xf numFmtId="0" fontId="4" fillId="0" borderId="0" xfId="58" applyBorder="1" applyAlignment="1">
      <alignment vertical="center"/>
      <protection/>
    </xf>
    <xf numFmtId="3" fontId="27" fillId="0" borderId="22" xfId="63" applyNumberFormat="1" applyFont="1" applyBorder="1" applyAlignment="1">
      <alignment horizontal="center" wrapText="1"/>
      <protection/>
    </xf>
    <xf numFmtId="3" fontId="27" fillId="0" borderId="20" xfId="63" applyNumberFormat="1" applyFont="1" applyBorder="1" applyAlignment="1">
      <alignment horizontal="center" wrapText="1"/>
      <protection/>
    </xf>
    <xf numFmtId="3" fontId="27" fillId="0" borderId="23" xfId="63" applyNumberFormat="1" applyFont="1" applyBorder="1" applyAlignment="1">
      <alignment horizontal="center" wrapText="1"/>
      <protection/>
    </xf>
    <xf numFmtId="0" fontId="4" fillId="0" borderId="0" xfId="58" applyBorder="1">
      <alignment/>
      <protection/>
    </xf>
    <xf numFmtId="0" fontId="27" fillId="0" borderId="39" xfId="63" applyFont="1" applyBorder="1" applyAlignment="1">
      <alignment horizontal="center" wrapText="1"/>
      <protection/>
    </xf>
    <xf numFmtId="3" fontId="27" fillId="0" borderId="24" xfId="63" applyNumberFormat="1" applyFont="1" applyBorder="1" applyAlignment="1">
      <alignment horizontal="center"/>
      <protection/>
    </xf>
    <xf numFmtId="0" fontId="29" fillId="0" borderId="25" xfId="58" applyFont="1" applyBorder="1" applyAlignment="1">
      <alignment horizontal="center"/>
      <protection/>
    </xf>
    <xf numFmtId="0" fontId="29" fillId="0" borderId="27" xfId="58" applyFont="1" applyBorder="1" applyAlignment="1">
      <alignment horizontal="center"/>
      <protection/>
    </xf>
    <xf numFmtId="0" fontId="0" fillId="0" borderId="40" xfId="63" applyFont="1" applyFill="1" applyBorder="1" applyAlignment="1">
      <alignment wrapText="1"/>
      <protection/>
    </xf>
    <xf numFmtId="3" fontId="0" fillId="0" borderId="28" xfId="63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0" fillId="0" borderId="31" xfId="63" applyNumberFormat="1" applyFont="1" applyBorder="1">
      <alignment/>
      <protection/>
    </xf>
    <xf numFmtId="3" fontId="0" fillId="0" borderId="28" xfId="63" applyNumberFormat="1" applyFont="1" applyFill="1" applyBorder="1" applyAlignment="1">
      <alignment wrapText="1"/>
      <protection/>
    </xf>
    <xf numFmtId="3" fontId="0" fillId="0" borderId="29" xfId="63" applyNumberFormat="1" applyFont="1" applyFill="1" applyBorder="1" applyAlignment="1">
      <alignment wrapText="1"/>
      <protection/>
    </xf>
    <xf numFmtId="3" fontId="0" fillId="0" borderId="31" xfId="63" applyNumberFormat="1" applyFont="1" applyFill="1" applyBorder="1" applyAlignment="1">
      <alignment wrapText="1"/>
      <protection/>
    </xf>
    <xf numFmtId="3" fontId="27" fillId="0" borderId="28" xfId="63" applyNumberFormat="1" applyFont="1" applyBorder="1">
      <alignment/>
      <protection/>
    </xf>
    <xf numFmtId="3" fontId="27" fillId="0" borderId="29" xfId="63" applyNumberFormat="1" applyFont="1" applyBorder="1">
      <alignment/>
      <protection/>
    </xf>
    <xf numFmtId="3" fontId="27" fillId="0" borderId="31" xfId="63" applyNumberFormat="1" applyFont="1" applyBorder="1">
      <alignment/>
      <protection/>
    </xf>
    <xf numFmtId="0" fontId="0" fillId="0" borderId="40" xfId="63" applyFont="1" applyBorder="1" applyAlignment="1">
      <alignment wrapText="1"/>
      <protection/>
    </xf>
    <xf numFmtId="0" fontId="28" fillId="0" borderId="40" xfId="63" applyFont="1" applyBorder="1" applyAlignment="1">
      <alignment wrapText="1"/>
      <protection/>
    </xf>
    <xf numFmtId="3" fontId="28" fillId="0" borderId="28" xfId="63" applyNumberFormat="1" applyFont="1" applyBorder="1">
      <alignment/>
      <protection/>
    </xf>
    <xf numFmtId="3" fontId="28" fillId="0" borderId="29" xfId="63" applyNumberFormat="1" applyFont="1" applyBorder="1">
      <alignment/>
      <protection/>
    </xf>
    <xf numFmtId="3" fontId="28" fillId="0" borderId="31" xfId="63" applyNumberFormat="1" applyFont="1" applyBorder="1">
      <alignment/>
      <protection/>
    </xf>
    <xf numFmtId="0" fontId="27" fillId="0" borderId="40" xfId="63" applyFont="1" applyBorder="1" applyAlignment="1">
      <alignment wrapText="1"/>
      <protection/>
    </xf>
    <xf numFmtId="3" fontId="28" fillId="0" borderId="28" xfId="63" applyNumberFormat="1" applyFont="1" applyBorder="1">
      <alignment/>
      <protection/>
    </xf>
    <xf numFmtId="3" fontId="28" fillId="0" borderId="29" xfId="63" applyNumberFormat="1" applyFont="1" applyBorder="1">
      <alignment/>
      <protection/>
    </xf>
    <xf numFmtId="3" fontId="28" fillId="0" borderId="31" xfId="63" applyNumberFormat="1" applyFont="1" applyBorder="1">
      <alignment/>
      <protection/>
    </xf>
    <xf numFmtId="3" fontId="28" fillId="0" borderId="28" xfId="63" applyNumberFormat="1" applyFont="1" applyFill="1" applyBorder="1" applyAlignment="1">
      <alignment wrapText="1"/>
      <protection/>
    </xf>
    <xf numFmtId="3" fontId="28" fillId="0" borderId="29" xfId="63" applyNumberFormat="1" applyFont="1" applyFill="1" applyBorder="1" applyAlignment="1">
      <alignment wrapText="1"/>
      <protection/>
    </xf>
    <xf numFmtId="3" fontId="28" fillId="0" borderId="31" xfId="63" applyNumberFormat="1" applyFont="1" applyFill="1" applyBorder="1" applyAlignment="1">
      <alignment wrapText="1"/>
      <protection/>
    </xf>
    <xf numFmtId="0" fontId="0" fillId="0" borderId="40" xfId="63" applyFont="1" applyBorder="1" applyAlignment="1">
      <alignment wrapText="1"/>
      <protection/>
    </xf>
    <xf numFmtId="3" fontId="0" fillId="0" borderId="28" xfId="63" applyNumberFormat="1" applyBorder="1">
      <alignment/>
      <protection/>
    </xf>
    <xf numFmtId="3" fontId="0" fillId="0" borderId="29" xfId="63" applyNumberFormat="1" applyBorder="1">
      <alignment/>
      <protection/>
    </xf>
    <xf numFmtId="3" fontId="0" fillId="0" borderId="31" xfId="63" applyNumberFormat="1" applyBorder="1">
      <alignment/>
      <protection/>
    </xf>
    <xf numFmtId="3" fontId="0" fillId="0" borderId="28" xfId="63" applyNumberFormat="1" applyFont="1" applyFill="1" applyBorder="1" applyAlignment="1">
      <alignment wrapText="1"/>
      <protection/>
    </xf>
    <xf numFmtId="3" fontId="0" fillId="0" borderId="29" xfId="63" applyNumberFormat="1" applyFont="1" applyFill="1" applyBorder="1" applyAlignment="1">
      <alignment wrapText="1"/>
      <protection/>
    </xf>
    <xf numFmtId="3" fontId="0" fillId="0" borderId="31" xfId="63" applyNumberFormat="1" applyFont="1" applyFill="1" applyBorder="1" applyAlignment="1">
      <alignment wrapText="1"/>
      <protection/>
    </xf>
    <xf numFmtId="0" fontId="27" fillId="0" borderId="40" xfId="63" applyFont="1" applyBorder="1" applyAlignment="1">
      <alignment wrapText="1"/>
      <protection/>
    </xf>
    <xf numFmtId="3" fontId="28" fillId="0" borderId="28" xfId="63" applyNumberFormat="1" applyFont="1" applyFill="1" applyBorder="1">
      <alignment/>
      <protection/>
    </xf>
    <xf numFmtId="3" fontId="28" fillId="0" borderId="29" xfId="63" applyNumberFormat="1" applyFont="1" applyFill="1" applyBorder="1">
      <alignment/>
      <protection/>
    </xf>
    <xf numFmtId="3" fontId="28" fillId="0" borderId="31" xfId="63" applyNumberFormat="1" applyFont="1" applyFill="1" applyBorder="1">
      <alignment/>
      <protection/>
    </xf>
    <xf numFmtId="3" fontId="28" fillId="0" borderId="28" xfId="63" applyNumberFormat="1" applyFont="1" applyFill="1" applyBorder="1">
      <alignment/>
      <protection/>
    </xf>
    <xf numFmtId="3" fontId="28" fillId="0" borderId="29" xfId="63" applyNumberFormat="1" applyFont="1" applyFill="1" applyBorder="1">
      <alignment/>
      <protection/>
    </xf>
    <xf numFmtId="3" fontId="28" fillId="0" borderId="31" xfId="63" applyNumberFormat="1" applyFont="1" applyFill="1" applyBorder="1">
      <alignment/>
      <protection/>
    </xf>
    <xf numFmtId="3" fontId="0" fillId="0" borderId="28" xfId="63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0" fillId="0" borderId="31" xfId="63" applyNumberFormat="1" applyFont="1" applyBorder="1">
      <alignment/>
      <protection/>
    </xf>
    <xf numFmtId="0" fontId="4" fillId="0" borderId="0" xfId="58" applyFont="1" applyBorder="1">
      <alignment/>
      <protection/>
    </xf>
    <xf numFmtId="3" fontId="27" fillId="0" borderId="28" xfId="63" applyNumberFormat="1" applyFont="1" applyFill="1" applyBorder="1" applyAlignment="1">
      <alignment wrapText="1"/>
      <protection/>
    </xf>
    <xf numFmtId="3" fontId="27" fillId="0" borderId="29" xfId="63" applyNumberFormat="1" applyFont="1" applyFill="1" applyBorder="1" applyAlignment="1">
      <alignment wrapText="1"/>
      <protection/>
    </xf>
    <xf numFmtId="3" fontId="27" fillId="0" borderId="31" xfId="63" applyNumberFormat="1" applyFont="1" applyFill="1" applyBorder="1" applyAlignment="1">
      <alignment wrapText="1"/>
      <protection/>
    </xf>
    <xf numFmtId="0" fontId="27" fillId="0" borderId="40" xfId="63" applyFont="1" applyBorder="1" applyAlignment="1">
      <alignment horizontal="left" wrapText="1"/>
      <protection/>
    </xf>
    <xf numFmtId="0" fontId="29" fillId="0" borderId="0" xfId="58" applyFont="1" applyBorder="1">
      <alignment/>
      <protection/>
    </xf>
    <xf numFmtId="3" fontId="27" fillId="0" borderId="28" xfId="63" applyNumberFormat="1" applyFont="1" applyBorder="1">
      <alignment/>
      <protection/>
    </xf>
    <xf numFmtId="3" fontId="27" fillId="0" borderId="29" xfId="63" applyNumberFormat="1" applyFont="1" applyBorder="1">
      <alignment/>
      <protection/>
    </xf>
    <xf numFmtId="3" fontId="27" fillId="0" borderId="31" xfId="63" applyNumberFormat="1" applyFont="1" applyBorder="1">
      <alignment/>
      <protection/>
    </xf>
    <xf numFmtId="0" fontId="30" fillId="0" borderId="0" xfId="58" applyFont="1" applyBorder="1">
      <alignment/>
      <protection/>
    </xf>
    <xf numFmtId="0" fontId="5" fillId="0" borderId="40" xfId="58" applyFont="1" applyBorder="1" applyAlignment="1">
      <alignment wrapText="1"/>
      <protection/>
    </xf>
    <xf numFmtId="3" fontId="6" fillId="0" borderId="28" xfId="58" applyNumberFormat="1" applyFont="1" applyFill="1" applyBorder="1" applyAlignment="1">
      <alignment wrapText="1"/>
      <protection/>
    </xf>
    <xf numFmtId="3" fontId="6" fillId="0" borderId="29" xfId="58" applyNumberFormat="1" applyFont="1" applyFill="1" applyBorder="1" applyAlignment="1">
      <alignment wrapText="1"/>
      <protection/>
    </xf>
    <xf numFmtId="3" fontId="6" fillId="0" borderId="31" xfId="58" applyNumberFormat="1" applyFont="1" applyFill="1" applyBorder="1" applyAlignment="1">
      <alignment wrapText="1"/>
      <protection/>
    </xf>
    <xf numFmtId="0" fontId="6" fillId="0" borderId="28" xfId="58" applyFont="1" applyBorder="1" applyAlignment="1">
      <alignment wrapText="1"/>
      <protection/>
    </xf>
    <xf numFmtId="0" fontId="6" fillId="0" borderId="29" xfId="58" applyFont="1" applyBorder="1" applyAlignment="1">
      <alignment wrapText="1"/>
      <protection/>
    </xf>
    <xf numFmtId="0" fontId="6" fillId="0" borderId="31" xfId="58" applyFont="1" applyBorder="1" applyAlignment="1">
      <alignment wrapText="1"/>
      <protection/>
    </xf>
    <xf numFmtId="3" fontId="6" fillId="0" borderId="40" xfId="58" applyNumberFormat="1" applyFont="1" applyBorder="1" applyAlignment="1">
      <alignment wrapText="1"/>
      <protection/>
    </xf>
    <xf numFmtId="3" fontId="6" fillId="0" borderId="28" xfId="58" applyNumberFormat="1" applyFont="1" applyBorder="1" applyAlignment="1">
      <alignment wrapText="1"/>
      <protection/>
    </xf>
    <xf numFmtId="3" fontId="6" fillId="0" borderId="29" xfId="58" applyNumberFormat="1" applyFont="1" applyBorder="1" applyAlignment="1">
      <alignment wrapText="1"/>
      <protection/>
    </xf>
    <xf numFmtId="3" fontId="6" fillId="0" borderId="31" xfId="58" applyNumberFormat="1" applyFont="1" applyBorder="1" applyAlignment="1">
      <alignment wrapText="1"/>
      <protection/>
    </xf>
    <xf numFmtId="3" fontId="5" fillId="0" borderId="28" xfId="58" applyNumberFormat="1" applyFont="1" applyFill="1" applyBorder="1" applyAlignment="1">
      <alignment wrapText="1"/>
      <protection/>
    </xf>
    <xf numFmtId="3" fontId="5" fillId="0" borderId="29" xfId="58" applyNumberFormat="1" applyFont="1" applyFill="1" applyBorder="1" applyAlignment="1">
      <alignment wrapText="1"/>
      <protection/>
    </xf>
    <xf numFmtId="3" fontId="5" fillId="0" borderId="31" xfId="58" applyNumberFormat="1" applyFont="1" applyFill="1" applyBorder="1" applyAlignment="1">
      <alignment wrapText="1"/>
      <protection/>
    </xf>
    <xf numFmtId="0" fontId="6" fillId="0" borderId="40" xfId="58" applyFont="1" applyBorder="1" applyAlignment="1">
      <alignment wrapText="1"/>
      <protection/>
    </xf>
    <xf numFmtId="3" fontId="5" fillId="0" borderId="40" xfId="58" applyNumberFormat="1" applyFont="1" applyBorder="1" applyAlignment="1">
      <alignment wrapText="1"/>
      <protection/>
    </xf>
    <xf numFmtId="3" fontId="5" fillId="0" borderId="28" xfId="58" applyNumberFormat="1" applyFont="1" applyBorder="1">
      <alignment/>
      <protection/>
    </xf>
    <xf numFmtId="3" fontId="5" fillId="0" borderId="29" xfId="58" applyNumberFormat="1" applyFont="1" applyBorder="1">
      <alignment/>
      <protection/>
    </xf>
    <xf numFmtId="3" fontId="5" fillId="0" borderId="31" xfId="58" applyNumberFormat="1" applyFont="1" applyBorder="1">
      <alignment/>
      <protection/>
    </xf>
    <xf numFmtId="0" fontId="6" fillId="0" borderId="40" xfId="58" applyFont="1" applyBorder="1" applyAlignment="1">
      <alignment horizontal="left" wrapText="1"/>
      <protection/>
    </xf>
    <xf numFmtId="0" fontId="6" fillId="0" borderId="0" xfId="58" applyFont="1" applyBorder="1">
      <alignment/>
      <protection/>
    </xf>
    <xf numFmtId="3" fontId="5" fillId="0" borderId="41" xfId="58" applyNumberFormat="1" applyFont="1" applyBorder="1" applyAlignment="1">
      <alignment wrapText="1"/>
      <protection/>
    </xf>
    <xf numFmtId="3" fontId="5" fillId="0" borderId="32" xfId="58" applyNumberFormat="1" applyFont="1" applyFill="1" applyBorder="1" applyAlignment="1">
      <alignment wrapText="1"/>
      <protection/>
    </xf>
    <xf numFmtId="3" fontId="5" fillId="0" borderId="33" xfId="58" applyNumberFormat="1" applyFont="1" applyFill="1" applyBorder="1" applyAlignment="1">
      <alignment wrapText="1"/>
      <protection/>
    </xf>
    <xf numFmtId="3" fontId="5" fillId="0" borderId="35" xfId="58" applyNumberFormat="1" applyFont="1" applyFill="1" applyBorder="1" applyAlignment="1">
      <alignment wrapText="1"/>
      <protection/>
    </xf>
    <xf numFmtId="3" fontId="6" fillId="0" borderId="32" xfId="58" applyNumberFormat="1" applyFont="1" applyBorder="1" applyAlignment="1">
      <alignment wrapText="1"/>
      <protection/>
    </xf>
    <xf numFmtId="3" fontId="6" fillId="0" borderId="33" xfId="58" applyNumberFormat="1" applyFont="1" applyBorder="1" applyAlignment="1">
      <alignment wrapText="1"/>
      <protection/>
    </xf>
    <xf numFmtId="3" fontId="6" fillId="0" borderId="35" xfId="58" applyNumberFormat="1" applyFont="1" applyBorder="1" applyAlignment="1">
      <alignment wrapText="1"/>
      <protection/>
    </xf>
    <xf numFmtId="3" fontId="27" fillId="0" borderId="32" xfId="63" applyNumberFormat="1" applyFont="1" applyBorder="1">
      <alignment/>
      <protection/>
    </xf>
    <xf numFmtId="3" fontId="27" fillId="0" borderId="33" xfId="63" applyNumberFormat="1" applyFont="1" applyBorder="1">
      <alignment/>
      <protection/>
    </xf>
    <xf numFmtId="3" fontId="27" fillId="0" borderId="35" xfId="63" applyNumberFormat="1" applyFont="1" applyBorder="1">
      <alignment/>
      <protection/>
    </xf>
    <xf numFmtId="3" fontId="5" fillId="0" borderId="42" xfId="58" applyNumberFormat="1" applyFont="1" applyBorder="1" applyAlignment="1">
      <alignment wrapText="1"/>
      <protection/>
    </xf>
    <xf numFmtId="3" fontId="5" fillId="0" borderId="18" xfId="58" applyNumberFormat="1" applyFont="1" applyBorder="1" applyAlignment="1">
      <alignment wrapText="1"/>
      <protection/>
    </xf>
    <xf numFmtId="3" fontId="5" fillId="0" borderId="16" xfId="58" applyNumberFormat="1" applyFont="1" applyBorder="1" applyAlignment="1">
      <alignment wrapText="1"/>
      <protection/>
    </xf>
    <xf numFmtId="3" fontId="5" fillId="0" borderId="19" xfId="58" applyNumberFormat="1" applyFont="1" applyBorder="1" applyAlignment="1">
      <alignment wrapText="1"/>
      <protection/>
    </xf>
    <xf numFmtId="3" fontId="6" fillId="0" borderId="18" xfId="58" applyNumberFormat="1" applyFont="1" applyBorder="1" applyAlignment="1">
      <alignment wrapText="1"/>
      <protection/>
    </xf>
    <xf numFmtId="3" fontId="6" fillId="0" borderId="16" xfId="58" applyNumberFormat="1" applyFont="1" applyBorder="1" applyAlignment="1">
      <alignment wrapText="1"/>
      <protection/>
    </xf>
    <xf numFmtId="3" fontId="6" fillId="0" borderId="19" xfId="58" applyNumberFormat="1" applyFont="1" applyBorder="1" applyAlignment="1">
      <alignment wrapText="1"/>
      <protection/>
    </xf>
    <xf numFmtId="3" fontId="27" fillId="0" borderId="18" xfId="63" applyNumberFormat="1" applyFont="1" applyBorder="1">
      <alignment/>
      <protection/>
    </xf>
    <xf numFmtId="3" fontId="27" fillId="0" borderId="16" xfId="63" applyNumberFormat="1" applyFont="1" applyBorder="1">
      <alignment/>
      <protection/>
    </xf>
    <xf numFmtId="3" fontId="27" fillId="0" borderId="19" xfId="63" applyNumberFormat="1" applyFont="1" applyBorder="1">
      <alignment/>
      <protection/>
    </xf>
    <xf numFmtId="3" fontId="6" fillId="0" borderId="0" xfId="63" applyNumberFormat="1" applyFont="1" applyBorder="1" applyAlignment="1">
      <alignment wrapText="1"/>
      <protection/>
    </xf>
    <xf numFmtId="0" fontId="32" fillId="0" borderId="0" xfId="58" applyFont="1" applyBorder="1">
      <alignment/>
      <protection/>
    </xf>
    <xf numFmtId="0" fontId="3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5" fillId="0" borderId="43" xfId="61" applyFont="1" applyBorder="1" applyAlignment="1">
      <alignment horizontal="center"/>
      <protection/>
    </xf>
    <xf numFmtId="0" fontId="5" fillId="0" borderId="44" xfId="61" applyFont="1" applyBorder="1" applyAlignment="1">
      <alignment horizontal="center"/>
      <protection/>
    </xf>
    <xf numFmtId="3" fontId="5" fillId="0" borderId="44" xfId="61" applyNumberFormat="1" applyFont="1" applyBorder="1" applyAlignment="1">
      <alignment horizontal="center" wrapText="1"/>
      <protection/>
    </xf>
    <xf numFmtId="0" fontId="5" fillId="0" borderId="45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6" fillId="0" borderId="46" xfId="61" applyFont="1" applyBorder="1">
      <alignment/>
      <protection/>
    </xf>
    <xf numFmtId="0" fontId="6" fillId="0" borderId="47" xfId="61" applyFont="1" applyBorder="1">
      <alignment/>
      <protection/>
    </xf>
    <xf numFmtId="3" fontId="6" fillId="0" borderId="47" xfId="61" applyNumberFormat="1" applyFont="1" applyBorder="1">
      <alignment/>
      <protection/>
    </xf>
    <xf numFmtId="0" fontId="6" fillId="0" borderId="48" xfId="61" applyFont="1" applyBorder="1" applyAlignment="1">
      <alignment horizontal="right"/>
      <protection/>
    </xf>
    <xf numFmtId="0" fontId="6" fillId="0" borderId="0" xfId="61" applyFont="1">
      <alignment/>
      <protection/>
    </xf>
    <xf numFmtId="0" fontId="6" fillId="0" borderId="29" xfId="61" applyFont="1" applyBorder="1">
      <alignment/>
      <protection/>
    </xf>
    <xf numFmtId="3" fontId="6" fillId="0" borderId="25" xfId="61" applyNumberFormat="1" applyFont="1" applyBorder="1">
      <alignment/>
      <protection/>
    </xf>
    <xf numFmtId="0" fontId="6" fillId="0" borderId="25" xfId="61" applyFont="1" applyBorder="1">
      <alignment/>
      <protection/>
    </xf>
    <xf numFmtId="3" fontId="6" fillId="0" borderId="29" xfId="61" applyNumberFormat="1" applyFont="1" applyBorder="1">
      <alignment/>
      <protection/>
    </xf>
    <xf numFmtId="0" fontId="6" fillId="0" borderId="49" xfId="6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6" fillId="0" borderId="50" xfId="61" applyFont="1" applyBorder="1">
      <alignment/>
      <protection/>
    </xf>
    <xf numFmtId="3" fontId="6" fillId="0" borderId="50" xfId="61" applyNumberFormat="1" applyFont="1" applyBorder="1">
      <alignment/>
      <protection/>
    </xf>
    <xf numFmtId="0" fontId="5" fillId="0" borderId="46" xfId="61" applyFont="1" applyBorder="1" applyAlignment="1">
      <alignment horizontal="center"/>
      <protection/>
    </xf>
    <xf numFmtId="3" fontId="5" fillId="0" borderId="29" xfId="61" applyNumberFormat="1" applyFont="1" applyBorder="1">
      <alignment/>
      <protection/>
    </xf>
    <xf numFmtId="0" fontId="5" fillId="0" borderId="51" xfId="61" applyFont="1" applyBorder="1" applyAlignment="1">
      <alignment horizontal="center"/>
      <protection/>
    </xf>
    <xf numFmtId="0" fontId="6" fillId="0" borderId="52" xfId="61" applyFont="1" applyBorder="1">
      <alignment/>
      <protection/>
    </xf>
    <xf numFmtId="3" fontId="5" fillId="0" borderId="52" xfId="61" applyNumberFormat="1" applyFont="1" applyBorder="1">
      <alignment/>
      <protection/>
    </xf>
    <xf numFmtId="0" fontId="6" fillId="0" borderId="53" xfId="61" applyFont="1" applyBorder="1" applyAlignment="1">
      <alignment horizontal="right"/>
      <protection/>
    </xf>
    <xf numFmtId="3" fontId="6" fillId="0" borderId="0" xfId="61" applyNumberFormat="1" applyFont="1">
      <alignment/>
      <protection/>
    </xf>
    <xf numFmtId="0" fontId="6" fillId="0" borderId="0" xfId="61" applyFont="1" applyAlignment="1">
      <alignment horizontal="right"/>
      <protection/>
    </xf>
    <xf numFmtId="0" fontId="0" fillId="0" borderId="41" xfId="63" applyFont="1" applyBorder="1" applyAlignment="1">
      <alignment wrapText="1"/>
      <protection/>
    </xf>
    <xf numFmtId="3" fontId="0" fillId="0" borderId="32" xfId="63" applyNumberFormat="1" applyFont="1" applyBorder="1">
      <alignment/>
      <protection/>
    </xf>
    <xf numFmtId="3" fontId="0" fillId="0" borderId="33" xfId="63" applyNumberFormat="1" applyFont="1" applyBorder="1">
      <alignment/>
      <protection/>
    </xf>
    <xf numFmtId="3" fontId="0" fillId="0" borderId="35" xfId="63" applyNumberFormat="1" applyFont="1" applyBorder="1">
      <alignment/>
      <protection/>
    </xf>
    <xf numFmtId="3" fontId="0" fillId="0" borderId="32" xfId="63" applyNumberFormat="1" applyFont="1" applyFill="1" applyBorder="1" applyAlignment="1">
      <alignment wrapText="1"/>
      <protection/>
    </xf>
    <xf numFmtId="3" fontId="0" fillId="0" borderId="33" xfId="63" applyNumberFormat="1" applyFont="1" applyFill="1" applyBorder="1" applyAlignment="1">
      <alignment wrapText="1"/>
      <protection/>
    </xf>
    <xf numFmtId="3" fontId="0" fillId="0" borderId="35" xfId="63" applyNumberFormat="1" applyFont="1" applyFill="1" applyBorder="1" applyAlignment="1">
      <alignment wrapText="1"/>
      <protection/>
    </xf>
    <xf numFmtId="0" fontId="27" fillId="0" borderId="39" xfId="63" applyFont="1" applyBorder="1" applyAlignment="1">
      <alignment wrapText="1"/>
      <protection/>
    </xf>
    <xf numFmtId="3" fontId="27" fillId="0" borderId="24" xfId="63" applyNumberFormat="1" applyFont="1" applyBorder="1">
      <alignment/>
      <protection/>
    </xf>
    <xf numFmtId="3" fontId="27" fillId="0" borderId="25" xfId="63" applyNumberFormat="1" applyFont="1" applyBorder="1">
      <alignment/>
      <protection/>
    </xf>
    <xf numFmtId="3" fontId="27" fillId="0" borderId="27" xfId="63" applyNumberFormat="1" applyFont="1" applyBorder="1">
      <alignment/>
      <protection/>
    </xf>
    <xf numFmtId="3" fontId="27" fillId="0" borderId="24" xfId="63" applyNumberFormat="1" applyFont="1" applyFill="1" applyBorder="1" applyAlignment="1">
      <alignment wrapText="1"/>
      <protection/>
    </xf>
    <xf numFmtId="3" fontId="27" fillId="0" borderId="25" xfId="63" applyNumberFormat="1" applyFont="1" applyFill="1" applyBorder="1" applyAlignment="1">
      <alignment wrapText="1"/>
      <protection/>
    </xf>
    <xf numFmtId="3" fontId="27" fillId="0" borderId="27" xfId="63" applyNumberFormat="1" applyFont="1" applyFill="1" applyBorder="1" applyAlignment="1">
      <alignment wrapText="1"/>
      <protection/>
    </xf>
    <xf numFmtId="0" fontId="27" fillId="0" borderId="54" xfId="63" applyFont="1" applyBorder="1" applyAlignment="1">
      <alignment wrapText="1"/>
      <protection/>
    </xf>
    <xf numFmtId="3" fontId="28" fillId="0" borderId="54" xfId="63" applyNumberFormat="1" applyFont="1" applyFill="1" applyBorder="1">
      <alignment/>
      <protection/>
    </xf>
    <xf numFmtId="3" fontId="27" fillId="0" borderId="54" xfId="63" applyNumberFormat="1" applyFont="1" applyBorder="1">
      <alignment/>
      <protection/>
    </xf>
    <xf numFmtId="3" fontId="27" fillId="0" borderId="32" xfId="63" applyNumberFormat="1" applyFont="1" applyFill="1" applyBorder="1">
      <alignment/>
      <protection/>
    </xf>
    <xf numFmtId="3" fontId="27" fillId="0" borderId="33" xfId="63" applyNumberFormat="1" applyFont="1" applyFill="1" applyBorder="1">
      <alignment/>
      <protection/>
    </xf>
    <xf numFmtId="3" fontId="27" fillId="0" borderId="35" xfId="63" applyNumberFormat="1" applyFont="1" applyFill="1" applyBorder="1">
      <alignment/>
      <protection/>
    </xf>
    <xf numFmtId="0" fontId="0" fillId="0" borderId="39" xfId="63" applyFont="1" applyBorder="1" applyAlignment="1">
      <alignment wrapText="1"/>
      <protection/>
    </xf>
    <xf numFmtId="3" fontId="0" fillId="0" borderId="24" xfId="63" applyNumberFormat="1" applyBorder="1">
      <alignment/>
      <protection/>
    </xf>
    <xf numFmtId="3" fontId="0" fillId="0" borderId="25" xfId="63" applyNumberFormat="1" applyBorder="1">
      <alignment/>
      <protection/>
    </xf>
    <xf numFmtId="3" fontId="0" fillId="0" borderId="27" xfId="63" applyNumberFormat="1" applyBorder="1">
      <alignment/>
      <protection/>
    </xf>
    <xf numFmtId="3" fontId="0" fillId="0" borderId="24" xfId="63" applyNumberFormat="1" applyFont="1" applyFill="1" applyBorder="1" applyAlignment="1">
      <alignment wrapText="1"/>
      <protection/>
    </xf>
    <xf numFmtId="3" fontId="0" fillId="0" borderId="25" xfId="63" applyNumberFormat="1" applyFont="1" applyFill="1" applyBorder="1" applyAlignment="1">
      <alignment wrapText="1"/>
      <protection/>
    </xf>
    <xf numFmtId="3" fontId="0" fillId="0" borderId="27" xfId="63" applyNumberFormat="1" applyFont="1" applyFill="1" applyBorder="1" applyAlignment="1">
      <alignment wrapText="1"/>
      <protection/>
    </xf>
    <xf numFmtId="0" fontId="28" fillId="0" borderId="54" xfId="63" applyFont="1" applyBorder="1" applyAlignment="1">
      <alignment wrapText="1"/>
      <protection/>
    </xf>
    <xf numFmtId="3" fontId="28" fillId="0" borderId="54" xfId="63" applyNumberFormat="1" applyFont="1" applyBorder="1">
      <alignment/>
      <protection/>
    </xf>
    <xf numFmtId="0" fontId="27" fillId="0" borderId="41" xfId="63" applyFont="1" applyFill="1" applyBorder="1" applyAlignment="1">
      <alignment wrapText="1"/>
      <protection/>
    </xf>
    <xf numFmtId="3" fontId="28" fillId="0" borderId="32" xfId="63" applyNumberFormat="1" applyFont="1" applyBorder="1">
      <alignment/>
      <protection/>
    </xf>
    <xf numFmtId="3" fontId="28" fillId="0" borderId="33" xfId="63" applyNumberFormat="1" applyFont="1" applyBorder="1">
      <alignment/>
      <protection/>
    </xf>
    <xf numFmtId="3" fontId="28" fillId="0" borderId="35" xfId="63" applyNumberFormat="1" applyFont="1" applyBorder="1">
      <alignment/>
      <protection/>
    </xf>
    <xf numFmtId="3" fontId="28" fillId="0" borderId="32" xfId="63" applyNumberFormat="1" applyFont="1" applyFill="1" applyBorder="1" applyAlignment="1">
      <alignment wrapText="1"/>
      <protection/>
    </xf>
    <xf numFmtId="3" fontId="28" fillId="0" borderId="33" xfId="63" applyNumberFormat="1" applyFont="1" applyFill="1" applyBorder="1" applyAlignment="1">
      <alignment wrapText="1"/>
      <protection/>
    </xf>
    <xf numFmtId="3" fontId="28" fillId="0" borderId="35" xfId="63" applyNumberFormat="1" applyFont="1" applyFill="1" applyBorder="1" applyAlignment="1">
      <alignment wrapText="1"/>
      <protection/>
    </xf>
    <xf numFmtId="0" fontId="31" fillId="0" borderId="55" xfId="63" applyFont="1" applyBorder="1" applyAlignment="1">
      <alignment wrapText="1"/>
      <protection/>
    </xf>
    <xf numFmtId="3" fontId="31" fillId="0" borderId="56" xfId="63" applyNumberFormat="1" applyFont="1" applyBorder="1">
      <alignment/>
      <protection/>
    </xf>
    <xf numFmtId="3" fontId="31" fillId="0" borderId="57" xfId="63" applyNumberFormat="1" applyFont="1" applyBorder="1">
      <alignment/>
      <protection/>
    </xf>
    <xf numFmtId="3" fontId="31" fillId="0" borderId="58" xfId="63" applyNumberFormat="1" applyFont="1" applyBorder="1">
      <alignment/>
      <protection/>
    </xf>
    <xf numFmtId="3" fontId="31" fillId="0" borderId="56" xfId="63" applyNumberFormat="1" applyFont="1" applyFill="1" applyBorder="1" applyAlignment="1">
      <alignment wrapText="1"/>
      <protection/>
    </xf>
    <xf numFmtId="3" fontId="31" fillId="0" borderId="57" xfId="63" applyNumberFormat="1" applyFont="1" applyFill="1" applyBorder="1" applyAlignment="1">
      <alignment wrapText="1"/>
      <protection/>
    </xf>
    <xf numFmtId="3" fontId="31" fillId="0" borderId="58" xfId="63" applyNumberFormat="1" applyFont="1" applyFill="1" applyBorder="1" applyAlignment="1">
      <alignment wrapText="1"/>
      <protection/>
    </xf>
    <xf numFmtId="3" fontId="27" fillId="0" borderId="56" xfId="63" applyNumberFormat="1" applyFont="1" applyBorder="1">
      <alignment/>
      <protection/>
    </xf>
    <xf numFmtId="3" fontId="27" fillId="0" borderId="57" xfId="63" applyNumberFormat="1" applyFont="1" applyBorder="1">
      <alignment/>
      <protection/>
    </xf>
    <xf numFmtId="3" fontId="27" fillId="0" borderId="58" xfId="63" applyNumberFormat="1" applyFont="1" applyBorder="1">
      <alignment/>
      <protection/>
    </xf>
    <xf numFmtId="3" fontId="27" fillId="0" borderId="24" xfId="63" applyNumberFormat="1" applyFont="1" applyFill="1" applyBorder="1">
      <alignment/>
      <protection/>
    </xf>
    <xf numFmtId="3" fontId="27" fillId="0" borderId="25" xfId="63" applyNumberFormat="1" applyFont="1" applyFill="1" applyBorder="1">
      <alignment/>
      <protection/>
    </xf>
    <xf numFmtId="3" fontId="27" fillId="0" borderId="27" xfId="63" applyNumberFormat="1" applyFont="1" applyFill="1" applyBorder="1">
      <alignment/>
      <protection/>
    </xf>
    <xf numFmtId="3" fontId="27" fillId="0" borderId="54" xfId="63" applyNumberFormat="1" applyFont="1" applyFill="1" applyBorder="1">
      <alignment/>
      <protection/>
    </xf>
    <xf numFmtId="3" fontId="6" fillId="0" borderId="59" xfId="58" applyNumberFormat="1" applyFont="1" applyBorder="1" applyAlignment="1">
      <alignment wrapText="1"/>
      <protection/>
    </xf>
    <xf numFmtId="3" fontId="6" fillId="0" borderId="60" xfId="58" applyNumberFormat="1" applyFont="1" applyBorder="1" applyAlignment="1">
      <alignment wrapText="1"/>
      <protection/>
    </xf>
    <xf numFmtId="0" fontId="27" fillId="0" borderId="47" xfId="63" applyFont="1" applyBorder="1" applyAlignment="1">
      <alignment horizontal="center" wrapText="1"/>
      <protection/>
    </xf>
    <xf numFmtId="3" fontId="27" fillId="0" borderId="36" xfId="63" applyNumberFormat="1" applyFont="1" applyBorder="1" applyAlignment="1">
      <alignment horizontal="center" wrapText="1"/>
      <protection/>
    </xf>
    <xf numFmtId="3" fontId="27" fillId="0" borderId="27" xfId="64" applyNumberFormat="1" applyFont="1" applyBorder="1" applyAlignment="1">
      <alignment wrapText="1"/>
      <protection/>
    </xf>
    <xf numFmtId="0" fontId="5" fillId="0" borderId="61" xfId="61" applyFont="1" applyBorder="1" applyAlignment="1">
      <alignment horizontal="center"/>
      <protection/>
    </xf>
    <xf numFmtId="3" fontId="27" fillId="0" borderId="18" xfId="63" applyNumberFormat="1" applyFont="1" applyBorder="1" applyAlignment="1">
      <alignment horizontal="center" vertical="center"/>
      <protection/>
    </xf>
    <xf numFmtId="3" fontId="27" fillId="0" borderId="16" xfId="63" applyNumberFormat="1" applyFont="1" applyBorder="1" applyAlignment="1">
      <alignment horizontal="center" vertical="center"/>
      <protection/>
    </xf>
    <xf numFmtId="3" fontId="27" fillId="0" borderId="19" xfId="63" applyNumberFormat="1" applyFont="1" applyBorder="1" applyAlignment="1">
      <alignment horizontal="center" vertical="center"/>
      <protection/>
    </xf>
    <xf numFmtId="3" fontId="27" fillId="0" borderId="18" xfId="63" applyNumberFormat="1" applyFont="1" applyBorder="1" applyAlignment="1">
      <alignment horizontal="center" vertical="center" wrapText="1"/>
      <protection/>
    </xf>
    <xf numFmtId="3" fontId="27" fillId="0" borderId="16" xfId="63" applyNumberFormat="1" applyFont="1" applyBorder="1" applyAlignment="1">
      <alignment horizontal="center" vertical="center" wrapText="1"/>
      <protection/>
    </xf>
    <xf numFmtId="3" fontId="27" fillId="0" borderId="19" xfId="63" applyNumberFormat="1" applyFont="1" applyBorder="1" applyAlignment="1">
      <alignment horizontal="center" vertical="center" wrapText="1"/>
      <protection/>
    </xf>
    <xf numFmtId="0" fontId="27" fillId="0" borderId="62" xfId="63" applyFont="1" applyBorder="1" applyAlignment="1">
      <alignment horizontal="center" vertical="center" wrapText="1"/>
      <protection/>
    </xf>
    <xf numFmtId="0" fontId="27" fillId="0" borderId="63" xfId="63" applyFont="1" applyBorder="1" applyAlignment="1">
      <alignment horizontal="center" vertical="center" wrapText="1"/>
      <protection/>
    </xf>
    <xf numFmtId="3" fontId="27" fillId="0" borderId="42" xfId="57" applyNumberFormat="1" applyFont="1" applyBorder="1" applyAlignment="1">
      <alignment horizontal="center" vertical="center" wrapText="1"/>
      <protection/>
    </xf>
    <xf numFmtId="3" fontId="27" fillId="0" borderId="64" xfId="57" applyNumberFormat="1" applyFont="1" applyBorder="1" applyAlignment="1">
      <alignment horizontal="center" vertical="center" wrapText="1"/>
      <protection/>
    </xf>
    <xf numFmtId="3" fontId="27" fillId="0" borderId="65" xfId="57" applyNumberFormat="1" applyFont="1" applyBorder="1" applyAlignment="1">
      <alignment horizontal="center" vertical="center" wrapText="1"/>
      <protection/>
    </xf>
    <xf numFmtId="0" fontId="27" fillId="0" borderId="66" xfId="57" applyFont="1" applyBorder="1" applyAlignment="1">
      <alignment horizontal="center" vertical="center" wrapText="1"/>
      <protection/>
    </xf>
    <xf numFmtId="0" fontId="27" fillId="0" borderId="22" xfId="57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left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3év kiadás" xfId="57"/>
    <cellStyle name="Normál_2003költségvet" xfId="58"/>
    <cellStyle name="Normál_2003ktvmod2fin" xfId="59"/>
    <cellStyle name="Normál_2003terv" xfId="60"/>
    <cellStyle name="Normál_Áhttáblák" xfId="61"/>
    <cellStyle name="Normál_Áhttáblák_76-3-hiányzó mellékletek" xfId="62"/>
    <cellStyle name="Normál_bevétel_bevétel_1" xfId="63"/>
    <cellStyle name="Normál_egysz.mérl." xfId="64"/>
    <cellStyle name="Normál_fedezetes" xfId="65"/>
    <cellStyle name="Normál_kötelezettségváll 2009-r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KISARINE\USER\KAISER\5MELLEK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\KISARINE\USER\KAISER\5MELLEK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09.%20&#233;vi%20k&#246;lts&#233;gvet&#233;s\2005%20&#233;v\USER\KISARINE\USER\KAISER\5MELLEK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iczka\Local%20Settings\Temporary%20Internet%20Files\Content.IE5\WMHVU8YX\2010_If&#233;l&#233;v\test&#252;leti_10_f&#233;l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1 (2)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Munka1"/>
      <sheetName val="Munka2"/>
      <sheetName val="Munka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Munka1"/>
      <sheetName val="Munka2"/>
      <sheetName val="Munka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"/>
      <sheetName val="1 kiadás"/>
      <sheetName val="1aKisebbség_bev"/>
      <sheetName val="1a Kisebbség_kiad"/>
      <sheetName val="1b szennyvíz hálózat"/>
      <sheetName val="4.mell"/>
      <sheetName val="4.1"/>
      <sheetName val="5 mell"/>
      <sheetName val="6.Lakalap"/>
      <sheetName val="7. int.felúj"/>
      <sheetName val="8.épületek fentartási költs"/>
      <sheetName val="9kezesség"/>
      <sheetName val="polg.keret"/>
      <sheetName val="bizottság"/>
      <sheetName val="sportbizottság"/>
      <sheetName val="közművelődés"/>
    </sheetNames>
    <sheetDataSet>
      <sheetData sheetId="1">
        <row r="17">
          <cell r="E17">
            <v>12528</v>
          </cell>
          <cell r="F17">
            <v>18326</v>
          </cell>
          <cell r="G17">
            <v>12528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 topLeftCell="A1">
      <pane xSplit="1" ySplit="3" topLeftCell="E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3" sqref="J53"/>
    </sheetView>
  </sheetViews>
  <sheetFormatPr defaultColWidth="8.796875" defaultRowHeight="15"/>
  <cols>
    <col min="1" max="1" width="35.19921875" style="204" customWidth="1"/>
    <col min="2" max="4" width="12.69921875" style="106" customWidth="1"/>
    <col min="5" max="5" width="11.69921875" style="106" customWidth="1"/>
    <col min="6" max="6" width="11.5" style="106" customWidth="1"/>
    <col min="7" max="7" width="11.3984375" style="106" customWidth="1"/>
    <col min="8" max="8" width="13.8984375" style="106" customWidth="1"/>
    <col min="9" max="9" width="14.5" style="106" customWidth="1"/>
    <col min="10" max="10" width="13" style="106" customWidth="1"/>
    <col min="11" max="11" width="13.8984375" style="106" customWidth="1"/>
    <col min="12" max="12" width="14.5" style="106" customWidth="1"/>
    <col min="13" max="13" width="13" style="106" customWidth="1"/>
    <col min="14" max="14" width="13.8984375" style="106" customWidth="1"/>
    <col min="15" max="15" width="12.5" style="106" customWidth="1"/>
    <col min="16" max="16" width="10.69921875" style="106" customWidth="1"/>
    <col min="17" max="16384" width="8" style="106" customWidth="1"/>
  </cols>
  <sheetData>
    <row r="1" spans="1:16" s="102" customFormat="1" ht="50.25" customHeight="1" thickBot="1">
      <c r="A1" s="293" t="s">
        <v>8</v>
      </c>
      <c r="B1" s="290" t="s">
        <v>40</v>
      </c>
      <c r="C1" s="291"/>
      <c r="D1" s="292"/>
      <c r="E1" s="290" t="s">
        <v>95</v>
      </c>
      <c r="F1" s="291"/>
      <c r="G1" s="292"/>
      <c r="H1" s="290" t="s">
        <v>96</v>
      </c>
      <c r="I1" s="291"/>
      <c r="J1" s="292"/>
      <c r="K1" s="290" t="s">
        <v>43</v>
      </c>
      <c r="L1" s="291"/>
      <c r="M1" s="292"/>
      <c r="N1" s="287" t="s">
        <v>44</v>
      </c>
      <c r="O1" s="288"/>
      <c r="P1" s="289"/>
    </row>
    <row r="2" spans="1:16" ht="36.75" customHeight="1" thickBot="1">
      <c r="A2" s="294"/>
      <c r="B2" s="103" t="s">
        <v>45</v>
      </c>
      <c r="C2" s="104" t="s">
        <v>46</v>
      </c>
      <c r="D2" s="105" t="s">
        <v>47</v>
      </c>
      <c r="E2" s="103" t="s">
        <v>45</v>
      </c>
      <c r="F2" s="104" t="s">
        <v>46</v>
      </c>
      <c r="G2" s="105" t="s">
        <v>47</v>
      </c>
      <c r="H2" s="103" t="s">
        <v>45</v>
      </c>
      <c r="I2" s="104" t="s">
        <v>46</v>
      </c>
      <c r="J2" s="105" t="s">
        <v>47</v>
      </c>
      <c r="K2" s="103" t="s">
        <v>45</v>
      </c>
      <c r="L2" s="104" t="s">
        <v>46</v>
      </c>
      <c r="M2" s="105" t="s">
        <v>47</v>
      </c>
      <c r="N2" s="103" t="s">
        <v>45</v>
      </c>
      <c r="O2" s="104" t="s">
        <v>46</v>
      </c>
      <c r="P2" s="105" t="s">
        <v>47</v>
      </c>
    </row>
    <row r="3" spans="1:16" ht="15.75">
      <c r="A3" s="107" t="s">
        <v>9</v>
      </c>
      <c r="B3" s="284" t="s">
        <v>10</v>
      </c>
      <c r="C3" s="283" t="s">
        <v>11</v>
      </c>
      <c r="D3" s="41" t="s">
        <v>12</v>
      </c>
      <c r="E3" s="39" t="s">
        <v>7</v>
      </c>
      <c r="F3" s="40" t="s">
        <v>97</v>
      </c>
      <c r="G3" s="41" t="s">
        <v>98</v>
      </c>
      <c r="H3" s="39" t="s">
        <v>99</v>
      </c>
      <c r="I3" s="40" t="s">
        <v>100</v>
      </c>
      <c r="J3" s="41" t="s">
        <v>101</v>
      </c>
      <c r="K3" s="39" t="s">
        <v>102</v>
      </c>
      <c r="L3" s="40" t="s">
        <v>103</v>
      </c>
      <c r="M3" s="41" t="s">
        <v>104</v>
      </c>
      <c r="N3" s="108" t="s">
        <v>105</v>
      </c>
      <c r="O3" s="109" t="s">
        <v>106</v>
      </c>
      <c r="P3" s="110" t="s">
        <v>107</v>
      </c>
    </row>
    <row r="4" spans="1:16" ht="15.75">
      <c r="A4" s="111" t="s">
        <v>108</v>
      </c>
      <c r="B4" s="112">
        <v>70420</v>
      </c>
      <c r="C4" s="113">
        <v>122573</v>
      </c>
      <c r="D4" s="114">
        <v>101619</v>
      </c>
      <c r="E4" s="115"/>
      <c r="F4" s="116"/>
      <c r="G4" s="117"/>
      <c r="H4" s="115"/>
      <c r="I4" s="116"/>
      <c r="J4" s="117">
        <v>384</v>
      </c>
      <c r="K4" s="115">
        <v>1296917</v>
      </c>
      <c r="L4" s="116">
        <v>1302929</v>
      </c>
      <c r="M4" s="117">
        <v>685416</v>
      </c>
      <c r="N4" s="118">
        <f aca="true" t="shared" si="0" ref="N4:N49">+B4+K4</f>
        <v>1367337</v>
      </c>
      <c r="O4" s="119">
        <f aca="true" t="shared" si="1" ref="O4:O49">+C4+L4</f>
        <v>1425502</v>
      </c>
      <c r="P4" s="120">
        <f aca="true" t="shared" si="2" ref="P4:P49">+D4+M4</f>
        <v>787035</v>
      </c>
    </row>
    <row r="5" spans="1:16" ht="31.5">
      <c r="A5" s="121" t="s">
        <v>109</v>
      </c>
      <c r="B5" s="112">
        <v>95780</v>
      </c>
      <c r="C5" s="113">
        <v>120540</v>
      </c>
      <c r="D5" s="114">
        <v>123664</v>
      </c>
      <c r="E5" s="115"/>
      <c r="F5" s="116"/>
      <c r="G5" s="117"/>
      <c r="H5" s="115"/>
      <c r="I5" s="116"/>
      <c r="J5" s="117">
        <v>96</v>
      </c>
      <c r="K5" s="115">
        <v>333135</v>
      </c>
      <c r="L5" s="116">
        <v>362564</v>
      </c>
      <c r="M5" s="117">
        <v>238164</v>
      </c>
      <c r="N5" s="118">
        <f t="shared" si="0"/>
        <v>428915</v>
      </c>
      <c r="O5" s="119">
        <f t="shared" si="1"/>
        <v>483104</v>
      </c>
      <c r="P5" s="120">
        <f t="shared" si="2"/>
        <v>361828</v>
      </c>
    </row>
    <row r="6" spans="1:16" ht="15.75">
      <c r="A6" s="121" t="s">
        <v>110</v>
      </c>
      <c r="B6" s="112">
        <v>115000</v>
      </c>
      <c r="C6" s="113">
        <v>115000</v>
      </c>
      <c r="D6" s="114">
        <v>165518</v>
      </c>
      <c r="E6" s="115"/>
      <c r="F6" s="116"/>
      <c r="G6" s="117">
        <v>37</v>
      </c>
      <c r="H6" s="115"/>
      <c r="I6" s="116"/>
      <c r="J6" s="117">
        <v>83</v>
      </c>
      <c r="K6" s="115">
        <v>4968</v>
      </c>
      <c r="L6" s="116">
        <v>5913</v>
      </c>
      <c r="M6" s="117">
        <v>3061</v>
      </c>
      <c r="N6" s="118">
        <f t="shared" si="0"/>
        <v>119968</v>
      </c>
      <c r="O6" s="119">
        <f t="shared" si="1"/>
        <v>120913</v>
      </c>
      <c r="P6" s="120">
        <f t="shared" si="2"/>
        <v>168579</v>
      </c>
    </row>
    <row r="7" spans="1:16" ht="31.5">
      <c r="A7" s="122" t="s">
        <v>111</v>
      </c>
      <c r="B7" s="123">
        <f aca="true" t="shared" si="3" ref="B7:G7">SUM(B4:B6)</f>
        <v>281200</v>
      </c>
      <c r="C7" s="124">
        <f t="shared" si="3"/>
        <v>358113</v>
      </c>
      <c r="D7" s="125">
        <f t="shared" si="3"/>
        <v>390801</v>
      </c>
      <c r="E7" s="123">
        <f t="shared" si="3"/>
        <v>0</v>
      </c>
      <c r="F7" s="124">
        <f t="shared" si="3"/>
        <v>0</v>
      </c>
      <c r="G7" s="125">
        <f t="shared" si="3"/>
        <v>37</v>
      </c>
      <c r="H7" s="123">
        <f aca="true" t="shared" si="4" ref="H7:M7">SUM(H4:H6)</f>
        <v>0</v>
      </c>
      <c r="I7" s="124">
        <f t="shared" si="4"/>
        <v>0</v>
      </c>
      <c r="J7" s="125">
        <f t="shared" si="4"/>
        <v>563</v>
      </c>
      <c r="K7" s="123">
        <f t="shared" si="4"/>
        <v>1635020</v>
      </c>
      <c r="L7" s="124">
        <f t="shared" si="4"/>
        <v>1671406</v>
      </c>
      <c r="M7" s="125">
        <f t="shared" si="4"/>
        <v>926641</v>
      </c>
      <c r="N7" s="118">
        <f t="shared" si="0"/>
        <v>1916220</v>
      </c>
      <c r="O7" s="119">
        <f t="shared" si="1"/>
        <v>2029519</v>
      </c>
      <c r="P7" s="120">
        <f t="shared" si="2"/>
        <v>1317442</v>
      </c>
    </row>
    <row r="8" spans="1:16" ht="15.75">
      <c r="A8" s="126" t="s">
        <v>112</v>
      </c>
      <c r="B8" s="127">
        <v>1000000</v>
      </c>
      <c r="C8" s="128">
        <v>1000000</v>
      </c>
      <c r="D8" s="129">
        <v>347353</v>
      </c>
      <c r="E8" s="130"/>
      <c r="F8" s="131"/>
      <c r="G8" s="132"/>
      <c r="H8" s="130"/>
      <c r="I8" s="131"/>
      <c r="J8" s="132"/>
      <c r="K8" s="130"/>
      <c r="L8" s="131"/>
      <c r="M8" s="132"/>
      <c r="N8" s="118">
        <f t="shared" si="0"/>
        <v>1000000</v>
      </c>
      <c r="O8" s="119">
        <f t="shared" si="1"/>
        <v>1000000</v>
      </c>
      <c r="P8" s="120">
        <f t="shared" si="2"/>
        <v>347353</v>
      </c>
    </row>
    <row r="9" spans="1:16" ht="15.75">
      <c r="A9" s="133" t="s">
        <v>113</v>
      </c>
      <c r="B9" s="134">
        <v>9000000</v>
      </c>
      <c r="C9" s="135">
        <v>9000000</v>
      </c>
      <c r="D9" s="136">
        <v>4740523</v>
      </c>
      <c r="E9" s="137"/>
      <c r="F9" s="138"/>
      <c r="G9" s="139"/>
      <c r="H9" s="137"/>
      <c r="I9" s="138"/>
      <c r="J9" s="139"/>
      <c r="K9" s="137"/>
      <c r="L9" s="138"/>
      <c r="M9" s="139"/>
      <c r="N9" s="118">
        <f t="shared" si="0"/>
        <v>9000000</v>
      </c>
      <c r="O9" s="119">
        <f t="shared" si="1"/>
        <v>9000000</v>
      </c>
      <c r="P9" s="120">
        <f t="shared" si="2"/>
        <v>4740523</v>
      </c>
    </row>
    <row r="10" spans="1:16" ht="15.75">
      <c r="A10" s="133" t="s">
        <v>114</v>
      </c>
      <c r="B10" s="134">
        <v>10000</v>
      </c>
      <c r="C10" s="135">
        <v>10000</v>
      </c>
      <c r="D10" s="136">
        <v>3115</v>
      </c>
      <c r="E10" s="137"/>
      <c r="F10" s="138"/>
      <c r="G10" s="139"/>
      <c r="H10" s="137"/>
      <c r="I10" s="138"/>
      <c r="J10" s="139"/>
      <c r="K10" s="137"/>
      <c r="L10" s="138"/>
      <c r="M10" s="139"/>
      <c r="N10" s="118">
        <f t="shared" si="0"/>
        <v>10000</v>
      </c>
      <c r="O10" s="119">
        <f t="shared" si="1"/>
        <v>10000</v>
      </c>
      <c r="P10" s="120">
        <f t="shared" si="2"/>
        <v>3115</v>
      </c>
    </row>
    <row r="11" spans="1:16" ht="15.75">
      <c r="A11" s="140" t="s">
        <v>115</v>
      </c>
      <c r="B11" s="127">
        <f aca="true" t="shared" si="5" ref="B11:M11">SUM(B9:B10)</f>
        <v>9010000</v>
      </c>
      <c r="C11" s="128">
        <f t="shared" si="5"/>
        <v>9010000</v>
      </c>
      <c r="D11" s="129">
        <f t="shared" si="5"/>
        <v>4743638</v>
      </c>
      <c r="E11" s="127">
        <f t="shared" si="5"/>
        <v>0</v>
      </c>
      <c r="F11" s="128">
        <f t="shared" si="5"/>
        <v>0</v>
      </c>
      <c r="G11" s="129">
        <f t="shared" si="5"/>
        <v>0</v>
      </c>
      <c r="H11" s="127">
        <f t="shared" si="5"/>
        <v>0</v>
      </c>
      <c r="I11" s="128">
        <f t="shared" si="5"/>
        <v>0</v>
      </c>
      <c r="J11" s="129">
        <f t="shared" si="5"/>
        <v>0</v>
      </c>
      <c r="K11" s="127">
        <f t="shared" si="5"/>
        <v>0</v>
      </c>
      <c r="L11" s="128">
        <f t="shared" si="5"/>
        <v>0</v>
      </c>
      <c r="M11" s="129">
        <f t="shared" si="5"/>
        <v>0</v>
      </c>
      <c r="N11" s="118">
        <f t="shared" si="0"/>
        <v>9010000</v>
      </c>
      <c r="O11" s="119">
        <f t="shared" si="1"/>
        <v>9010000</v>
      </c>
      <c r="P11" s="120">
        <f t="shared" si="2"/>
        <v>4743638</v>
      </c>
    </row>
    <row r="12" spans="1:16" ht="15.75">
      <c r="A12" s="140" t="s">
        <v>116</v>
      </c>
      <c r="B12" s="127">
        <v>89000</v>
      </c>
      <c r="C12" s="128">
        <v>89000</v>
      </c>
      <c r="D12" s="129">
        <v>35832</v>
      </c>
      <c r="E12" s="127"/>
      <c r="F12" s="128"/>
      <c r="G12" s="129"/>
      <c r="H12" s="127"/>
      <c r="I12" s="128"/>
      <c r="J12" s="129"/>
      <c r="K12" s="127"/>
      <c r="L12" s="128"/>
      <c r="M12" s="129"/>
      <c r="N12" s="118">
        <f t="shared" si="0"/>
        <v>89000</v>
      </c>
      <c r="O12" s="119">
        <f t="shared" si="1"/>
        <v>89000</v>
      </c>
      <c r="P12" s="120">
        <f t="shared" si="2"/>
        <v>35832</v>
      </c>
    </row>
    <row r="13" spans="1:16" ht="31.5">
      <c r="A13" s="133" t="s">
        <v>117</v>
      </c>
      <c r="B13" s="134">
        <v>2186397</v>
      </c>
      <c r="C13" s="135">
        <v>2186397</v>
      </c>
      <c r="D13" s="136">
        <v>1187213</v>
      </c>
      <c r="E13" s="137"/>
      <c r="F13" s="138"/>
      <c r="G13" s="139"/>
      <c r="H13" s="137"/>
      <c r="I13" s="138"/>
      <c r="J13" s="139"/>
      <c r="K13" s="137"/>
      <c r="L13" s="138"/>
      <c r="M13" s="139"/>
      <c r="N13" s="118">
        <f t="shared" si="0"/>
        <v>2186397</v>
      </c>
      <c r="O13" s="119">
        <f t="shared" si="1"/>
        <v>2186397</v>
      </c>
      <c r="P13" s="120">
        <f t="shared" si="2"/>
        <v>1187213</v>
      </c>
    </row>
    <row r="14" spans="1:16" ht="31.5">
      <c r="A14" s="133" t="s">
        <v>118</v>
      </c>
      <c r="B14" s="134">
        <v>-1067720</v>
      </c>
      <c r="C14" s="135">
        <v>-1067720</v>
      </c>
      <c r="D14" s="136">
        <v>-579772</v>
      </c>
      <c r="E14" s="137"/>
      <c r="F14" s="138"/>
      <c r="G14" s="139"/>
      <c r="H14" s="137"/>
      <c r="I14" s="138"/>
      <c r="J14" s="139"/>
      <c r="K14" s="137"/>
      <c r="L14" s="138"/>
      <c r="M14" s="139"/>
      <c r="N14" s="118">
        <f t="shared" si="0"/>
        <v>-1067720</v>
      </c>
      <c r="O14" s="119">
        <f t="shared" si="1"/>
        <v>-1067720</v>
      </c>
      <c r="P14" s="120">
        <f t="shared" si="2"/>
        <v>-579772</v>
      </c>
    </row>
    <row r="15" spans="1:16" ht="31.5">
      <c r="A15" s="133" t="s">
        <v>119</v>
      </c>
      <c r="B15" s="134">
        <v>200</v>
      </c>
      <c r="C15" s="135">
        <v>200</v>
      </c>
      <c r="D15" s="136">
        <v>104</v>
      </c>
      <c r="E15" s="137"/>
      <c r="F15" s="138"/>
      <c r="G15" s="139"/>
      <c r="H15" s="137"/>
      <c r="I15" s="138"/>
      <c r="J15" s="139"/>
      <c r="K15" s="137"/>
      <c r="L15" s="138"/>
      <c r="M15" s="139"/>
      <c r="N15" s="118">
        <f t="shared" si="0"/>
        <v>200</v>
      </c>
      <c r="O15" s="119">
        <f t="shared" si="1"/>
        <v>200</v>
      </c>
      <c r="P15" s="120">
        <f t="shared" si="2"/>
        <v>104</v>
      </c>
    </row>
    <row r="16" spans="1:16" ht="15.75">
      <c r="A16" s="133" t="s">
        <v>120</v>
      </c>
      <c r="B16" s="134">
        <v>6000</v>
      </c>
      <c r="C16" s="135">
        <v>6000</v>
      </c>
      <c r="D16" s="136">
        <v>5194</v>
      </c>
      <c r="E16" s="137"/>
      <c r="F16" s="138"/>
      <c r="G16" s="139"/>
      <c r="H16" s="137"/>
      <c r="I16" s="138"/>
      <c r="J16" s="139"/>
      <c r="K16" s="137"/>
      <c r="L16" s="138"/>
      <c r="M16" s="139"/>
      <c r="N16" s="118">
        <f t="shared" si="0"/>
        <v>6000</v>
      </c>
      <c r="O16" s="119">
        <f t="shared" si="1"/>
        <v>6000</v>
      </c>
      <c r="P16" s="120">
        <f t="shared" si="2"/>
        <v>5194</v>
      </c>
    </row>
    <row r="17" spans="1:16" ht="15.75">
      <c r="A17" s="133" t="s">
        <v>121</v>
      </c>
      <c r="B17" s="134">
        <v>1035000</v>
      </c>
      <c r="C17" s="135">
        <v>1035000</v>
      </c>
      <c r="D17" s="136">
        <v>503568</v>
      </c>
      <c r="E17" s="137"/>
      <c r="F17" s="138"/>
      <c r="G17" s="139"/>
      <c r="H17" s="137"/>
      <c r="I17" s="138"/>
      <c r="J17" s="139"/>
      <c r="K17" s="137"/>
      <c r="L17" s="138"/>
      <c r="M17" s="139"/>
      <c r="N17" s="118">
        <f t="shared" si="0"/>
        <v>1035000</v>
      </c>
      <c r="O17" s="119">
        <f t="shared" si="1"/>
        <v>1035000</v>
      </c>
      <c r="P17" s="120">
        <f t="shared" si="2"/>
        <v>503568</v>
      </c>
    </row>
    <row r="18" spans="1:16" ht="15.75">
      <c r="A18" s="140" t="s">
        <v>122</v>
      </c>
      <c r="B18" s="141">
        <f>SUM(B13:B17)</f>
        <v>2159877</v>
      </c>
      <c r="C18" s="142">
        <f>SUM(C13:C17)</f>
        <v>2159877</v>
      </c>
      <c r="D18" s="143">
        <f>SUM(D13:D17)</f>
        <v>1116307</v>
      </c>
      <c r="E18" s="141">
        <f aca="true" t="shared" si="6" ref="E18:J18">SUM(E13+E14+E15+E17)</f>
        <v>0</v>
      </c>
      <c r="F18" s="142">
        <f t="shared" si="6"/>
        <v>0</v>
      </c>
      <c r="G18" s="143">
        <f t="shared" si="6"/>
        <v>0</v>
      </c>
      <c r="H18" s="141">
        <f t="shared" si="6"/>
        <v>0</v>
      </c>
      <c r="I18" s="142">
        <f t="shared" si="6"/>
        <v>0</v>
      </c>
      <c r="J18" s="143">
        <f t="shared" si="6"/>
        <v>0</v>
      </c>
      <c r="K18" s="141">
        <f>SUM(H18:J18)</f>
        <v>0</v>
      </c>
      <c r="L18" s="142">
        <f>SUM(I18:K18)</f>
        <v>0</v>
      </c>
      <c r="M18" s="143">
        <f>SUM(J18:L18)</f>
        <v>0</v>
      </c>
      <c r="N18" s="118">
        <f t="shared" si="0"/>
        <v>2159877</v>
      </c>
      <c r="O18" s="119">
        <f t="shared" si="1"/>
        <v>2159877</v>
      </c>
      <c r="P18" s="120">
        <f t="shared" si="2"/>
        <v>1116307</v>
      </c>
    </row>
    <row r="19" spans="1:16" ht="15.75">
      <c r="A19" s="140" t="s">
        <v>123</v>
      </c>
      <c r="B19" s="127">
        <v>3000</v>
      </c>
      <c r="C19" s="128">
        <v>3000</v>
      </c>
      <c r="D19" s="129">
        <v>2408</v>
      </c>
      <c r="E19" s="130"/>
      <c r="F19" s="131"/>
      <c r="G19" s="132"/>
      <c r="H19" s="130"/>
      <c r="I19" s="131"/>
      <c r="J19" s="132"/>
      <c r="K19" s="130"/>
      <c r="L19" s="131"/>
      <c r="M19" s="132"/>
      <c r="N19" s="118">
        <f t="shared" si="0"/>
        <v>3000</v>
      </c>
      <c r="O19" s="119">
        <f t="shared" si="1"/>
        <v>3000</v>
      </c>
      <c r="P19" s="120">
        <f t="shared" si="2"/>
        <v>2408</v>
      </c>
    </row>
    <row r="20" spans="1:16" ht="15.75">
      <c r="A20" s="140" t="s">
        <v>124</v>
      </c>
      <c r="B20" s="127">
        <v>1500</v>
      </c>
      <c r="C20" s="128">
        <v>1500</v>
      </c>
      <c r="D20" s="129">
        <v>0</v>
      </c>
      <c r="E20" s="130"/>
      <c r="F20" s="131"/>
      <c r="G20" s="132"/>
      <c r="H20" s="130"/>
      <c r="I20" s="131"/>
      <c r="J20" s="132"/>
      <c r="K20" s="130"/>
      <c r="L20" s="131"/>
      <c r="M20" s="132"/>
      <c r="N20" s="118">
        <f t="shared" si="0"/>
        <v>1500</v>
      </c>
      <c r="O20" s="119">
        <f t="shared" si="1"/>
        <v>1500</v>
      </c>
      <c r="P20" s="120">
        <f t="shared" si="2"/>
        <v>0</v>
      </c>
    </row>
    <row r="21" spans="1:16" ht="31.5">
      <c r="A21" s="140" t="s">
        <v>125</v>
      </c>
      <c r="B21" s="127">
        <v>360770</v>
      </c>
      <c r="C21" s="128">
        <v>360770</v>
      </c>
      <c r="D21" s="129">
        <v>281414</v>
      </c>
      <c r="E21" s="130"/>
      <c r="F21" s="131"/>
      <c r="G21" s="132"/>
      <c r="H21" s="130"/>
      <c r="I21" s="131"/>
      <c r="J21" s="132"/>
      <c r="K21" s="130"/>
      <c r="L21" s="131"/>
      <c r="M21" s="132"/>
      <c r="N21" s="118">
        <f t="shared" si="0"/>
        <v>360770</v>
      </c>
      <c r="O21" s="119">
        <f t="shared" si="1"/>
        <v>360770</v>
      </c>
      <c r="P21" s="120">
        <f t="shared" si="2"/>
        <v>281414</v>
      </c>
    </row>
    <row r="22" spans="1:16" ht="31.5">
      <c r="A22" s="122" t="s">
        <v>126</v>
      </c>
      <c r="B22" s="144">
        <f aca="true" t="shared" si="7" ref="B22:M22">+B8+B11+B18+B19+B20+B21+B12</f>
        <v>12624147</v>
      </c>
      <c r="C22" s="145">
        <f t="shared" si="7"/>
        <v>12624147</v>
      </c>
      <c r="D22" s="146">
        <f t="shared" si="7"/>
        <v>6526952</v>
      </c>
      <c r="E22" s="144">
        <f t="shared" si="7"/>
        <v>0</v>
      </c>
      <c r="F22" s="145">
        <f t="shared" si="7"/>
        <v>0</v>
      </c>
      <c r="G22" s="146">
        <f t="shared" si="7"/>
        <v>0</v>
      </c>
      <c r="H22" s="144">
        <f t="shared" si="7"/>
        <v>0</v>
      </c>
      <c r="I22" s="145">
        <f t="shared" si="7"/>
        <v>0</v>
      </c>
      <c r="J22" s="146">
        <f t="shared" si="7"/>
        <v>0</v>
      </c>
      <c r="K22" s="144">
        <f t="shared" si="7"/>
        <v>0</v>
      </c>
      <c r="L22" s="145">
        <f t="shared" si="7"/>
        <v>0</v>
      </c>
      <c r="M22" s="146">
        <f t="shared" si="7"/>
        <v>0</v>
      </c>
      <c r="N22" s="118">
        <f t="shared" si="0"/>
        <v>12624147</v>
      </c>
      <c r="O22" s="119">
        <f t="shared" si="1"/>
        <v>12624147</v>
      </c>
      <c r="P22" s="120">
        <f t="shared" si="2"/>
        <v>6526952</v>
      </c>
    </row>
    <row r="23" spans="1:16" ht="15.75">
      <c r="A23" s="133" t="s">
        <v>127</v>
      </c>
      <c r="B23" s="147">
        <v>6659297</v>
      </c>
      <c r="C23" s="148">
        <v>6659297</v>
      </c>
      <c r="D23" s="149">
        <v>3573798</v>
      </c>
      <c r="E23" s="137"/>
      <c r="F23" s="138"/>
      <c r="G23" s="139"/>
      <c r="H23" s="137"/>
      <c r="I23" s="138"/>
      <c r="J23" s="139"/>
      <c r="K23" s="137"/>
      <c r="L23" s="138"/>
      <c r="M23" s="139"/>
      <c r="N23" s="118">
        <f t="shared" si="0"/>
        <v>6659297</v>
      </c>
      <c r="O23" s="119">
        <f t="shared" si="1"/>
        <v>6659297</v>
      </c>
      <c r="P23" s="120">
        <f t="shared" si="2"/>
        <v>3573798</v>
      </c>
    </row>
    <row r="24" spans="1:16" s="150" customFormat="1" ht="15.75">
      <c r="A24" s="133" t="s">
        <v>128</v>
      </c>
      <c r="B24" s="147">
        <v>0</v>
      </c>
      <c r="C24" s="148">
        <v>566623</v>
      </c>
      <c r="D24" s="149">
        <v>585762</v>
      </c>
      <c r="E24" s="137"/>
      <c r="F24" s="138"/>
      <c r="G24" s="139"/>
      <c r="H24" s="137"/>
      <c r="I24" s="138"/>
      <c r="J24" s="139"/>
      <c r="K24" s="137"/>
      <c r="L24" s="138"/>
      <c r="M24" s="139"/>
      <c r="N24" s="118">
        <f t="shared" si="0"/>
        <v>0</v>
      </c>
      <c r="O24" s="119">
        <f t="shared" si="1"/>
        <v>566623</v>
      </c>
      <c r="P24" s="120">
        <f t="shared" si="2"/>
        <v>585762</v>
      </c>
    </row>
    <row r="25" spans="1:16" s="150" customFormat="1" ht="15.75">
      <c r="A25" s="133" t="s">
        <v>192</v>
      </c>
      <c r="B25" s="147">
        <v>0</v>
      </c>
      <c r="C25" s="148">
        <v>14757</v>
      </c>
      <c r="D25" s="149">
        <v>14757</v>
      </c>
      <c r="E25" s="137"/>
      <c r="F25" s="138"/>
      <c r="G25" s="139"/>
      <c r="H25" s="137"/>
      <c r="I25" s="138"/>
      <c r="J25" s="139"/>
      <c r="K25" s="137"/>
      <c r="L25" s="138"/>
      <c r="M25" s="139"/>
      <c r="N25" s="118">
        <f t="shared" si="0"/>
        <v>0</v>
      </c>
      <c r="O25" s="119">
        <f t="shared" si="1"/>
        <v>14757</v>
      </c>
      <c r="P25" s="120">
        <f t="shared" si="2"/>
        <v>14757</v>
      </c>
    </row>
    <row r="26" spans="1:16" s="150" customFormat="1" ht="15.75">
      <c r="A26" s="133" t="s">
        <v>129</v>
      </c>
      <c r="B26" s="147">
        <v>395200</v>
      </c>
      <c r="C26" s="148">
        <v>397000</v>
      </c>
      <c r="D26" s="149">
        <v>215571</v>
      </c>
      <c r="E26" s="137"/>
      <c r="F26" s="138"/>
      <c r="G26" s="139"/>
      <c r="H26" s="137"/>
      <c r="I26" s="138"/>
      <c r="J26" s="139"/>
      <c r="K26" s="137"/>
      <c r="L26" s="138"/>
      <c r="M26" s="139"/>
      <c r="N26" s="118">
        <f t="shared" si="0"/>
        <v>395200</v>
      </c>
      <c r="O26" s="119">
        <f t="shared" si="1"/>
        <v>397000</v>
      </c>
      <c r="P26" s="120">
        <f t="shared" si="2"/>
        <v>215571</v>
      </c>
    </row>
    <row r="27" spans="1:16" s="150" customFormat="1" ht="31.5">
      <c r="A27" s="133" t="s">
        <v>130</v>
      </c>
      <c r="B27" s="147">
        <v>42300</v>
      </c>
      <c r="C27" s="148">
        <v>42300</v>
      </c>
      <c r="D27" s="149">
        <v>22969</v>
      </c>
      <c r="E27" s="137"/>
      <c r="F27" s="138"/>
      <c r="G27" s="139"/>
      <c r="H27" s="137"/>
      <c r="I27" s="138"/>
      <c r="J27" s="139"/>
      <c r="K27" s="137"/>
      <c r="L27" s="138"/>
      <c r="M27" s="139"/>
      <c r="N27" s="118">
        <f t="shared" si="0"/>
        <v>42300</v>
      </c>
      <c r="O27" s="119">
        <f t="shared" si="1"/>
        <v>42300</v>
      </c>
      <c r="P27" s="120">
        <f t="shared" si="2"/>
        <v>22969</v>
      </c>
    </row>
    <row r="28" spans="1:16" s="150" customFormat="1" ht="15.75">
      <c r="A28" s="133" t="s">
        <v>131</v>
      </c>
      <c r="B28" s="147">
        <v>226590</v>
      </c>
      <c r="C28" s="148">
        <v>244399</v>
      </c>
      <c r="D28" s="149">
        <v>226937</v>
      </c>
      <c r="E28" s="137"/>
      <c r="F28" s="138"/>
      <c r="G28" s="139"/>
      <c r="H28" s="137"/>
      <c r="I28" s="138"/>
      <c r="J28" s="139"/>
      <c r="K28" s="137"/>
      <c r="L28" s="138"/>
      <c r="M28" s="139"/>
      <c r="N28" s="118">
        <f t="shared" si="0"/>
        <v>226590</v>
      </c>
      <c r="O28" s="119">
        <f t="shared" si="1"/>
        <v>244399</v>
      </c>
      <c r="P28" s="120">
        <f t="shared" si="2"/>
        <v>226937</v>
      </c>
    </row>
    <row r="29" spans="1:16" s="150" customFormat="1" ht="31.5">
      <c r="A29" s="133" t="s">
        <v>132</v>
      </c>
      <c r="B29" s="147">
        <v>224550</v>
      </c>
      <c r="C29" s="148">
        <v>224550</v>
      </c>
      <c r="D29" s="149">
        <v>225917</v>
      </c>
      <c r="E29" s="137"/>
      <c r="F29" s="138"/>
      <c r="G29" s="139"/>
      <c r="H29" s="137"/>
      <c r="I29" s="138"/>
      <c r="J29" s="139"/>
      <c r="K29" s="137"/>
      <c r="L29" s="138"/>
      <c r="M29" s="139"/>
      <c r="N29" s="118">
        <f t="shared" si="0"/>
        <v>224550</v>
      </c>
      <c r="O29" s="119">
        <f t="shared" si="1"/>
        <v>224550</v>
      </c>
      <c r="P29" s="120">
        <f t="shared" si="2"/>
        <v>225917</v>
      </c>
    </row>
    <row r="30" spans="1:16" s="150" customFormat="1" ht="16.5" thickBot="1">
      <c r="A30" s="231" t="s">
        <v>133</v>
      </c>
      <c r="B30" s="232">
        <v>519055</v>
      </c>
      <c r="C30" s="233">
        <v>519055</v>
      </c>
      <c r="D30" s="234">
        <v>281847</v>
      </c>
      <c r="E30" s="235"/>
      <c r="F30" s="236"/>
      <c r="G30" s="237"/>
      <c r="H30" s="235"/>
      <c r="I30" s="236"/>
      <c r="J30" s="237"/>
      <c r="K30" s="235"/>
      <c r="L30" s="236"/>
      <c r="M30" s="237"/>
      <c r="N30" s="188">
        <f t="shared" si="0"/>
        <v>519055</v>
      </c>
      <c r="O30" s="189">
        <f t="shared" si="1"/>
        <v>519055</v>
      </c>
      <c r="P30" s="190">
        <f t="shared" si="2"/>
        <v>281847</v>
      </c>
    </row>
    <row r="31" spans="1:16" s="150" customFormat="1" ht="32.25" thickBot="1">
      <c r="A31" s="245" t="s">
        <v>134</v>
      </c>
      <c r="B31" s="246">
        <f>+B30+B28+B27+B26+B24+B23</f>
        <v>7842442</v>
      </c>
      <c r="C31" s="246">
        <f>+C30+C28+C27+C26+C24+C23+C25</f>
        <v>8443431</v>
      </c>
      <c r="D31" s="246">
        <f>+D30+D28+D27+D26+D24+D23+D25</f>
        <v>4921641</v>
      </c>
      <c r="E31" s="246">
        <f aca="true" t="shared" si="8" ref="E31:M31">+E30+E28+E27+E26+E24+E23</f>
        <v>0</v>
      </c>
      <c r="F31" s="246">
        <f t="shared" si="8"/>
        <v>0</v>
      </c>
      <c r="G31" s="246">
        <f t="shared" si="8"/>
        <v>0</v>
      </c>
      <c r="H31" s="246">
        <f t="shared" si="8"/>
        <v>0</v>
      </c>
      <c r="I31" s="246">
        <f t="shared" si="8"/>
        <v>0</v>
      </c>
      <c r="J31" s="246">
        <f t="shared" si="8"/>
        <v>0</v>
      </c>
      <c r="K31" s="246">
        <f t="shared" si="8"/>
        <v>0</v>
      </c>
      <c r="L31" s="246">
        <f t="shared" si="8"/>
        <v>0</v>
      </c>
      <c r="M31" s="246">
        <f t="shared" si="8"/>
        <v>0</v>
      </c>
      <c r="N31" s="247">
        <f t="shared" si="0"/>
        <v>7842442</v>
      </c>
      <c r="O31" s="247">
        <f t="shared" si="1"/>
        <v>8443431</v>
      </c>
      <c r="P31" s="247">
        <f t="shared" si="2"/>
        <v>4921641</v>
      </c>
    </row>
    <row r="32" spans="1:16" ht="15.75">
      <c r="A32" s="238" t="s">
        <v>135</v>
      </c>
      <c r="B32" s="239">
        <v>625986</v>
      </c>
      <c r="C32" s="240">
        <v>678113</v>
      </c>
      <c r="D32" s="241">
        <v>138466</v>
      </c>
      <c r="E32" s="242">
        <f>SUM(E33:E36)</f>
        <v>4528</v>
      </c>
      <c r="F32" s="243">
        <f>SUM(F33:F36)</f>
        <v>5546</v>
      </c>
      <c r="G32" s="244">
        <f>SUM(G33:G36)</f>
        <v>2772</v>
      </c>
      <c r="H32" s="242">
        <v>11778</v>
      </c>
      <c r="I32" s="243">
        <v>16778</v>
      </c>
      <c r="J32" s="244">
        <v>22936</v>
      </c>
      <c r="K32" s="242">
        <v>306478</v>
      </c>
      <c r="L32" s="243">
        <v>323657</v>
      </c>
      <c r="M32" s="244">
        <v>877613</v>
      </c>
      <c r="N32" s="239">
        <f t="shared" si="0"/>
        <v>932464</v>
      </c>
      <c r="O32" s="240">
        <f t="shared" si="1"/>
        <v>1001770</v>
      </c>
      <c r="P32" s="241">
        <f t="shared" si="2"/>
        <v>1016079</v>
      </c>
    </row>
    <row r="33" spans="1:16" ht="47.25">
      <c r="A33" s="133" t="s">
        <v>136</v>
      </c>
      <c r="B33" s="147">
        <v>388780</v>
      </c>
      <c r="C33" s="148">
        <v>388780</v>
      </c>
      <c r="D33" s="149">
        <v>0</v>
      </c>
      <c r="E33" s="137"/>
      <c r="F33" s="138"/>
      <c r="G33" s="139"/>
      <c r="H33" s="137"/>
      <c r="I33" s="138"/>
      <c r="J33" s="139"/>
      <c r="K33" s="137"/>
      <c r="L33" s="138"/>
      <c r="M33" s="139"/>
      <c r="N33" s="118">
        <f t="shared" si="0"/>
        <v>388780</v>
      </c>
      <c r="O33" s="119">
        <f t="shared" si="1"/>
        <v>388780</v>
      </c>
      <c r="P33" s="120">
        <f t="shared" si="2"/>
        <v>0</v>
      </c>
    </row>
    <row r="34" spans="1:16" ht="15.75">
      <c r="A34" s="121" t="s">
        <v>137</v>
      </c>
      <c r="B34" s="147">
        <v>4528</v>
      </c>
      <c r="C34" s="148">
        <v>5546</v>
      </c>
      <c r="D34" s="149">
        <v>0</v>
      </c>
      <c r="E34" s="137">
        <v>4528</v>
      </c>
      <c r="F34" s="138">
        <v>5546</v>
      </c>
      <c r="G34" s="139">
        <v>2772</v>
      </c>
      <c r="H34" s="137"/>
      <c r="I34" s="138"/>
      <c r="J34" s="139"/>
      <c r="K34" s="137"/>
      <c r="L34" s="138"/>
      <c r="M34" s="139"/>
      <c r="N34" s="118">
        <f t="shared" si="0"/>
        <v>4528</v>
      </c>
      <c r="O34" s="119">
        <f t="shared" si="1"/>
        <v>5546</v>
      </c>
      <c r="P34" s="120">
        <f t="shared" si="2"/>
        <v>0</v>
      </c>
    </row>
    <row r="35" spans="1:16" ht="15.75">
      <c r="A35" s="133" t="s">
        <v>138</v>
      </c>
      <c r="B35" s="147">
        <v>0</v>
      </c>
      <c r="C35" s="148">
        <v>0</v>
      </c>
      <c r="D35" s="149">
        <v>0</v>
      </c>
      <c r="E35" s="137"/>
      <c r="F35" s="138"/>
      <c r="G35" s="139"/>
      <c r="H35" s="137"/>
      <c r="I35" s="138"/>
      <c r="J35" s="139"/>
      <c r="K35" s="137">
        <v>301630</v>
      </c>
      <c r="L35" s="138">
        <v>306701</v>
      </c>
      <c r="M35" s="139"/>
      <c r="N35" s="118">
        <f t="shared" si="0"/>
        <v>301630</v>
      </c>
      <c r="O35" s="119">
        <f t="shared" si="1"/>
        <v>306701</v>
      </c>
      <c r="P35" s="120">
        <f t="shared" si="2"/>
        <v>0</v>
      </c>
    </row>
    <row r="36" spans="1:16" ht="40.5" customHeight="1" thickBot="1">
      <c r="A36" s="231" t="s">
        <v>139</v>
      </c>
      <c r="B36" s="188">
        <v>115000</v>
      </c>
      <c r="C36" s="189">
        <v>115000</v>
      </c>
      <c r="D36" s="190">
        <v>0</v>
      </c>
      <c r="E36" s="248"/>
      <c r="F36" s="249"/>
      <c r="G36" s="250"/>
      <c r="H36" s="248"/>
      <c r="I36" s="249"/>
      <c r="J36" s="250"/>
      <c r="K36" s="248"/>
      <c r="L36" s="249"/>
      <c r="M36" s="250"/>
      <c r="N36" s="188">
        <f t="shared" si="0"/>
        <v>115000</v>
      </c>
      <c r="O36" s="189">
        <f t="shared" si="1"/>
        <v>115000</v>
      </c>
      <c r="P36" s="190">
        <f t="shared" si="2"/>
        <v>0</v>
      </c>
    </row>
    <row r="37" spans="1:16" ht="32.25" thickBot="1">
      <c r="A37" s="258" t="s">
        <v>140</v>
      </c>
      <c r="B37" s="259">
        <f aca="true" t="shared" si="9" ref="B37:M37">+B32+B31+B22+B7</f>
        <v>21373775</v>
      </c>
      <c r="C37" s="259">
        <f t="shared" si="9"/>
        <v>22103804</v>
      </c>
      <c r="D37" s="259">
        <f t="shared" si="9"/>
        <v>11977860</v>
      </c>
      <c r="E37" s="259">
        <f t="shared" si="9"/>
        <v>4528</v>
      </c>
      <c r="F37" s="259">
        <f t="shared" si="9"/>
        <v>5546</v>
      </c>
      <c r="G37" s="259">
        <f t="shared" si="9"/>
        <v>2809</v>
      </c>
      <c r="H37" s="259">
        <f t="shared" si="9"/>
        <v>11778</v>
      </c>
      <c r="I37" s="259">
        <f t="shared" si="9"/>
        <v>16778</v>
      </c>
      <c r="J37" s="259">
        <f t="shared" si="9"/>
        <v>23499</v>
      </c>
      <c r="K37" s="259">
        <f t="shared" si="9"/>
        <v>1941498</v>
      </c>
      <c r="L37" s="259">
        <f t="shared" si="9"/>
        <v>1995063</v>
      </c>
      <c r="M37" s="259">
        <f t="shared" si="9"/>
        <v>1804254</v>
      </c>
      <c r="N37" s="247">
        <f t="shared" si="0"/>
        <v>23315273</v>
      </c>
      <c r="O37" s="247">
        <f t="shared" si="1"/>
        <v>24098867</v>
      </c>
      <c r="P37" s="247">
        <f t="shared" si="2"/>
        <v>13782114</v>
      </c>
    </row>
    <row r="38" spans="1:16" ht="30.75" customHeight="1">
      <c r="A38" s="251" t="s">
        <v>141</v>
      </c>
      <c r="B38" s="252">
        <v>160000</v>
      </c>
      <c r="C38" s="253">
        <v>160000</v>
      </c>
      <c r="D38" s="254">
        <v>11109</v>
      </c>
      <c r="E38" s="252"/>
      <c r="F38" s="253"/>
      <c r="G38" s="254"/>
      <c r="H38" s="255"/>
      <c r="I38" s="256"/>
      <c r="J38" s="257"/>
      <c r="K38" s="255"/>
      <c r="L38" s="256"/>
      <c r="M38" s="257">
        <v>558</v>
      </c>
      <c r="N38" s="239">
        <f t="shared" si="0"/>
        <v>160000</v>
      </c>
      <c r="O38" s="240">
        <f t="shared" si="1"/>
        <v>160000</v>
      </c>
      <c r="P38" s="241">
        <f t="shared" si="2"/>
        <v>11667</v>
      </c>
    </row>
    <row r="39" spans="1:16" ht="31.5">
      <c r="A39" s="154" t="s">
        <v>142</v>
      </c>
      <c r="B39" s="141">
        <f aca="true" t="shared" si="10" ref="B39:J39">+B38</f>
        <v>160000</v>
      </c>
      <c r="C39" s="142">
        <f t="shared" si="10"/>
        <v>160000</v>
      </c>
      <c r="D39" s="143">
        <f t="shared" si="10"/>
        <v>11109</v>
      </c>
      <c r="E39" s="141">
        <f t="shared" si="10"/>
        <v>0</v>
      </c>
      <c r="F39" s="142">
        <f t="shared" si="10"/>
        <v>0</v>
      </c>
      <c r="G39" s="143">
        <f t="shared" si="10"/>
        <v>0</v>
      </c>
      <c r="H39" s="141">
        <f t="shared" si="10"/>
        <v>0</v>
      </c>
      <c r="I39" s="142">
        <f t="shared" si="10"/>
        <v>0</v>
      </c>
      <c r="J39" s="143">
        <f t="shared" si="10"/>
        <v>0</v>
      </c>
      <c r="K39" s="141">
        <f>SUM(K38)</f>
        <v>0</v>
      </c>
      <c r="L39" s="142">
        <f>SUM(L38)</f>
        <v>0</v>
      </c>
      <c r="M39" s="143">
        <f>SUM(M38)</f>
        <v>558</v>
      </c>
      <c r="N39" s="118">
        <f t="shared" si="0"/>
        <v>160000</v>
      </c>
      <c r="O39" s="119">
        <f t="shared" si="1"/>
        <v>160000</v>
      </c>
      <c r="P39" s="120">
        <f t="shared" si="2"/>
        <v>11667</v>
      </c>
    </row>
    <row r="40" spans="1:16" ht="15.75">
      <c r="A40" s="133" t="s">
        <v>143</v>
      </c>
      <c r="B40" s="134">
        <v>40000</v>
      </c>
      <c r="C40" s="135">
        <v>40000</v>
      </c>
      <c r="D40" s="136">
        <v>21258</v>
      </c>
      <c r="E40" s="137"/>
      <c r="F40" s="138"/>
      <c r="G40" s="139"/>
      <c r="H40" s="137"/>
      <c r="I40" s="138"/>
      <c r="J40" s="139"/>
      <c r="K40" s="137"/>
      <c r="L40" s="138"/>
      <c r="M40" s="139"/>
      <c r="N40" s="118">
        <f t="shared" si="0"/>
        <v>40000</v>
      </c>
      <c r="O40" s="119">
        <f t="shared" si="1"/>
        <v>40000</v>
      </c>
      <c r="P40" s="120">
        <f t="shared" si="2"/>
        <v>21258</v>
      </c>
    </row>
    <row r="41" spans="1:16" s="155" customFormat="1" ht="31.5">
      <c r="A41" s="140" t="s">
        <v>144</v>
      </c>
      <c r="B41" s="127">
        <f aca="true" t="shared" si="11" ref="B41:J41">+B40</f>
        <v>40000</v>
      </c>
      <c r="C41" s="128">
        <f t="shared" si="11"/>
        <v>40000</v>
      </c>
      <c r="D41" s="129">
        <f t="shared" si="11"/>
        <v>21258</v>
      </c>
      <c r="E41" s="127">
        <f t="shared" si="11"/>
        <v>0</v>
      </c>
      <c r="F41" s="128">
        <f t="shared" si="11"/>
        <v>0</v>
      </c>
      <c r="G41" s="129">
        <f t="shared" si="11"/>
        <v>0</v>
      </c>
      <c r="H41" s="127">
        <f t="shared" si="11"/>
        <v>0</v>
      </c>
      <c r="I41" s="128">
        <f t="shared" si="11"/>
        <v>0</v>
      </c>
      <c r="J41" s="129">
        <f t="shared" si="11"/>
        <v>0</v>
      </c>
      <c r="K41" s="127"/>
      <c r="L41" s="128"/>
      <c r="M41" s="129"/>
      <c r="N41" s="118">
        <f t="shared" si="0"/>
        <v>40000</v>
      </c>
      <c r="O41" s="119">
        <f t="shared" si="1"/>
        <v>40000</v>
      </c>
      <c r="P41" s="120">
        <f t="shared" si="2"/>
        <v>21258</v>
      </c>
    </row>
    <row r="42" spans="1:16" s="150" customFormat="1" ht="15.75">
      <c r="A42" s="133" t="s">
        <v>145</v>
      </c>
      <c r="B42" s="112">
        <v>100000</v>
      </c>
      <c r="C42" s="113">
        <v>100000</v>
      </c>
      <c r="D42" s="114">
        <v>120</v>
      </c>
      <c r="E42" s="137"/>
      <c r="F42" s="138"/>
      <c r="G42" s="139"/>
      <c r="H42" s="137"/>
      <c r="I42" s="138"/>
      <c r="J42" s="139"/>
      <c r="K42" s="137"/>
      <c r="L42" s="138"/>
      <c r="M42" s="139"/>
      <c r="N42" s="118">
        <f t="shared" si="0"/>
        <v>100000</v>
      </c>
      <c r="O42" s="119">
        <f t="shared" si="1"/>
        <v>100000</v>
      </c>
      <c r="P42" s="120">
        <f t="shared" si="2"/>
        <v>120</v>
      </c>
    </row>
    <row r="43" spans="1:16" s="155" customFormat="1" ht="31.5">
      <c r="A43" s="140" t="s">
        <v>146</v>
      </c>
      <c r="B43" s="127">
        <f aca="true" t="shared" si="12" ref="B43:J43">+B42</f>
        <v>100000</v>
      </c>
      <c r="C43" s="128">
        <f t="shared" si="12"/>
        <v>100000</v>
      </c>
      <c r="D43" s="129">
        <f t="shared" si="12"/>
        <v>120</v>
      </c>
      <c r="E43" s="127">
        <f t="shared" si="12"/>
        <v>0</v>
      </c>
      <c r="F43" s="128">
        <f t="shared" si="12"/>
        <v>0</v>
      </c>
      <c r="G43" s="129">
        <f t="shared" si="12"/>
        <v>0</v>
      </c>
      <c r="H43" s="127">
        <f t="shared" si="12"/>
        <v>0</v>
      </c>
      <c r="I43" s="128">
        <f t="shared" si="12"/>
        <v>0</v>
      </c>
      <c r="J43" s="129">
        <f t="shared" si="12"/>
        <v>0</v>
      </c>
      <c r="K43" s="127"/>
      <c r="L43" s="128"/>
      <c r="M43" s="129"/>
      <c r="N43" s="118">
        <f t="shared" si="0"/>
        <v>100000</v>
      </c>
      <c r="O43" s="119">
        <f t="shared" si="1"/>
        <v>100000</v>
      </c>
      <c r="P43" s="120">
        <f t="shared" si="2"/>
        <v>120</v>
      </c>
    </row>
    <row r="44" spans="1:16" ht="15.75">
      <c r="A44" s="140" t="s">
        <v>147</v>
      </c>
      <c r="B44" s="156">
        <v>2151624</v>
      </c>
      <c r="C44" s="157">
        <v>3017869</v>
      </c>
      <c r="D44" s="158">
        <v>744550</v>
      </c>
      <c r="E44" s="151"/>
      <c r="F44" s="152"/>
      <c r="G44" s="153"/>
      <c r="H44" s="151"/>
      <c r="I44" s="152"/>
      <c r="J44" s="153">
        <v>5948</v>
      </c>
      <c r="K44" s="151"/>
      <c r="L44" s="152"/>
      <c r="M44" s="153">
        <v>115034</v>
      </c>
      <c r="N44" s="118">
        <f t="shared" si="0"/>
        <v>2151624</v>
      </c>
      <c r="O44" s="119">
        <f t="shared" si="1"/>
        <v>3017869</v>
      </c>
      <c r="P44" s="120">
        <f t="shared" si="2"/>
        <v>859584</v>
      </c>
    </row>
    <row r="45" spans="1:16" s="159" customFormat="1" ht="16.5" thickBot="1">
      <c r="A45" s="260" t="s">
        <v>148</v>
      </c>
      <c r="B45" s="261">
        <v>140000</v>
      </c>
      <c r="C45" s="262">
        <v>145000</v>
      </c>
      <c r="D45" s="263">
        <v>77480</v>
      </c>
      <c r="E45" s="264"/>
      <c r="F45" s="265"/>
      <c r="G45" s="266"/>
      <c r="H45" s="264"/>
      <c r="I45" s="265"/>
      <c r="J45" s="266"/>
      <c r="K45" s="264"/>
      <c r="L45" s="265"/>
      <c r="M45" s="266"/>
      <c r="N45" s="188">
        <f t="shared" si="0"/>
        <v>140000</v>
      </c>
      <c r="O45" s="189">
        <f t="shared" si="1"/>
        <v>145000</v>
      </c>
      <c r="P45" s="190">
        <f t="shared" si="2"/>
        <v>77480</v>
      </c>
    </row>
    <row r="46" spans="1:16" ht="32.25" thickBot="1">
      <c r="A46" s="245" t="s">
        <v>149</v>
      </c>
      <c r="B46" s="246">
        <v>2591624</v>
      </c>
      <c r="C46" s="246">
        <v>3462869</v>
      </c>
      <c r="D46" s="246">
        <v>854517</v>
      </c>
      <c r="E46" s="246">
        <f aca="true" t="shared" si="13" ref="E46:J46">+E43+E41+E39+E44+E45</f>
        <v>0</v>
      </c>
      <c r="F46" s="246">
        <f t="shared" si="13"/>
        <v>0</v>
      </c>
      <c r="G46" s="246">
        <f t="shared" si="13"/>
        <v>0</v>
      </c>
      <c r="H46" s="246">
        <f t="shared" si="13"/>
        <v>0</v>
      </c>
      <c r="I46" s="246">
        <f t="shared" si="13"/>
        <v>0</v>
      </c>
      <c r="J46" s="246">
        <f t="shared" si="13"/>
        <v>5948</v>
      </c>
      <c r="K46" s="246">
        <f>+K39+K41+K43+K44+K45</f>
        <v>0</v>
      </c>
      <c r="L46" s="246">
        <f>+L39+L41+L43+L44+L45</f>
        <v>0</v>
      </c>
      <c r="M46" s="246">
        <f>+M39+M41+M43+M44+M45</f>
        <v>115592</v>
      </c>
      <c r="N46" s="247">
        <f t="shared" si="0"/>
        <v>2591624</v>
      </c>
      <c r="O46" s="247">
        <f t="shared" si="1"/>
        <v>3462869</v>
      </c>
      <c r="P46" s="247">
        <f t="shared" si="2"/>
        <v>970109</v>
      </c>
    </row>
    <row r="47" spans="1:16" s="159" customFormat="1" ht="16.5" thickBot="1">
      <c r="A47" s="267"/>
      <c r="B47" s="268"/>
      <c r="C47" s="269"/>
      <c r="D47" s="270"/>
      <c r="E47" s="271"/>
      <c r="F47" s="272"/>
      <c r="G47" s="273"/>
      <c r="H47" s="271"/>
      <c r="I47" s="272"/>
      <c r="J47" s="273"/>
      <c r="K47" s="271"/>
      <c r="L47" s="272"/>
      <c r="M47" s="273"/>
      <c r="N47" s="274">
        <f t="shared" si="0"/>
        <v>0</v>
      </c>
      <c r="O47" s="275">
        <f t="shared" si="1"/>
        <v>0</v>
      </c>
      <c r="P47" s="276">
        <f t="shared" si="2"/>
        <v>0</v>
      </c>
    </row>
    <row r="48" spans="1:16" ht="16.5" thickBot="1">
      <c r="A48" s="245" t="s">
        <v>150</v>
      </c>
      <c r="B48" s="280">
        <f aca="true" t="shared" si="14" ref="B48:M48">B46+B37</f>
        <v>23965399</v>
      </c>
      <c r="C48" s="280">
        <f t="shared" si="14"/>
        <v>25566673</v>
      </c>
      <c r="D48" s="280">
        <f t="shared" si="14"/>
        <v>12832377</v>
      </c>
      <c r="E48" s="280">
        <f t="shared" si="14"/>
        <v>4528</v>
      </c>
      <c r="F48" s="280">
        <f t="shared" si="14"/>
        <v>5546</v>
      </c>
      <c r="G48" s="280">
        <f t="shared" si="14"/>
        <v>2809</v>
      </c>
      <c r="H48" s="280">
        <f t="shared" si="14"/>
        <v>11778</v>
      </c>
      <c r="I48" s="280">
        <f t="shared" si="14"/>
        <v>16778</v>
      </c>
      <c r="J48" s="280">
        <f t="shared" si="14"/>
        <v>29447</v>
      </c>
      <c r="K48" s="280">
        <f t="shared" si="14"/>
        <v>1941498</v>
      </c>
      <c r="L48" s="280">
        <f t="shared" si="14"/>
        <v>1995063</v>
      </c>
      <c r="M48" s="280">
        <f t="shared" si="14"/>
        <v>1919846</v>
      </c>
      <c r="N48" s="247">
        <f t="shared" si="0"/>
        <v>25906897</v>
      </c>
      <c r="O48" s="247">
        <f t="shared" si="1"/>
        <v>27561736</v>
      </c>
      <c r="P48" s="247">
        <f t="shared" si="2"/>
        <v>14752223</v>
      </c>
    </row>
    <row r="49" spans="1:16" ht="15.75">
      <c r="A49" s="238" t="s">
        <v>151</v>
      </c>
      <c r="B49" s="277"/>
      <c r="C49" s="278"/>
      <c r="D49" s="279">
        <v>429557</v>
      </c>
      <c r="E49" s="277"/>
      <c r="F49" s="278"/>
      <c r="G49" s="279"/>
      <c r="H49" s="277"/>
      <c r="I49" s="278"/>
      <c r="J49" s="279"/>
      <c r="K49" s="277"/>
      <c r="L49" s="278"/>
      <c r="M49" s="279"/>
      <c r="N49" s="239">
        <f t="shared" si="0"/>
        <v>0</v>
      </c>
      <c r="O49" s="240">
        <f t="shared" si="1"/>
        <v>0</v>
      </c>
      <c r="P49" s="241">
        <f t="shared" si="2"/>
        <v>429557</v>
      </c>
    </row>
    <row r="50" spans="1:16" ht="31.5">
      <c r="A50" s="160" t="s">
        <v>152</v>
      </c>
      <c r="B50" s="161"/>
      <c r="C50" s="162"/>
      <c r="D50" s="163"/>
      <c r="E50" s="161"/>
      <c r="F50" s="162"/>
      <c r="G50" s="163"/>
      <c r="H50" s="164"/>
      <c r="I50" s="165"/>
      <c r="J50" s="166"/>
      <c r="K50" s="164"/>
      <c r="L50" s="165"/>
      <c r="M50" s="166"/>
      <c r="N50" s="118">
        <f>+N51-N52</f>
        <v>-9242682</v>
      </c>
      <c r="O50" s="119">
        <f>+O51-O52</f>
        <v>-11803916</v>
      </c>
      <c r="P50" s="120">
        <f>+P51-P52</f>
        <v>-2075770</v>
      </c>
    </row>
    <row r="51" spans="1:16" ht="15.75">
      <c r="A51" s="167" t="s">
        <v>153</v>
      </c>
      <c r="B51" s="161">
        <f aca="true" t="shared" si="15" ref="B51:J51">+B48</f>
        <v>23965399</v>
      </c>
      <c r="C51" s="162">
        <f t="shared" si="15"/>
        <v>25566673</v>
      </c>
      <c r="D51" s="163">
        <f t="shared" si="15"/>
        <v>12832377</v>
      </c>
      <c r="E51" s="161">
        <f t="shared" si="15"/>
        <v>4528</v>
      </c>
      <c r="F51" s="162">
        <f t="shared" si="15"/>
        <v>5546</v>
      </c>
      <c r="G51" s="163">
        <f t="shared" si="15"/>
        <v>2809</v>
      </c>
      <c r="H51" s="161">
        <f t="shared" si="15"/>
        <v>11778</v>
      </c>
      <c r="I51" s="162">
        <f t="shared" si="15"/>
        <v>16778</v>
      </c>
      <c r="J51" s="163">
        <f t="shared" si="15"/>
        <v>29447</v>
      </c>
      <c r="K51" s="168">
        <f>K48</f>
        <v>1941498</v>
      </c>
      <c r="L51" s="169">
        <f>L48</f>
        <v>1995063</v>
      </c>
      <c r="M51" s="170">
        <f>M48</f>
        <v>1919846</v>
      </c>
      <c r="N51" s="118">
        <f>+B51+K51</f>
        <v>25906897</v>
      </c>
      <c r="O51" s="119">
        <f>+C51+L51</f>
        <v>27561736</v>
      </c>
      <c r="P51" s="120">
        <f>+D51+M51</f>
        <v>14752223</v>
      </c>
    </row>
    <row r="52" spans="1:16" ht="15.75">
      <c r="A52" s="282" t="s">
        <v>154</v>
      </c>
      <c r="B52" s="281">
        <f>kiadás!B17</f>
        <v>20536546</v>
      </c>
      <c r="C52" s="169">
        <f>kiadás!C17</f>
        <v>23054842</v>
      </c>
      <c r="D52" s="169">
        <f>kiadás!D17</f>
        <v>8009523</v>
      </c>
      <c r="E52" s="168">
        <f>'[4]1 kiadás'!E17</f>
        <v>12528</v>
      </c>
      <c r="F52" s="169">
        <f>'[4]1 kiadás'!F17</f>
        <v>18326</v>
      </c>
      <c r="G52" s="170">
        <f>'[4]1 kiadás'!G17</f>
        <v>12528</v>
      </c>
      <c r="H52" s="168">
        <v>11778</v>
      </c>
      <c r="I52" s="169">
        <v>16778</v>
      </c>
      <c r="J52" s="170">
        <v>15689</v>
      </c>
      <c r="K52" s="169">
        <f>kiadás!K17</f>
        <v>14613033</v>
      </c>
      <c r="L52" s="169">
        <f>kiadás!L17</f>
        <v>16310810</v>
      </c>
      <c r="M52" s="169">
        <f>kiadás!M17</f>
        <v>8818470</v>
      </c>
      <c r="N52" s="118">
        <f>kiadás!N17</f>
        <v>35149579</v>
      </c>
      <c r="O52" s="119">
        <f>kiadás!O17</f>
        <v>39365652</v>
      </c>
      <c r="P52" s="120">
        <f>kiadás!P17</f>
        <v>16827993</v>
      </c>
    </row>
    <row r="53" spans="1:16" ht="15.75">
      <c r="A53" s="160" t="s">
        <v>155</v>
      </c>
      <c r="B53" s="171"/>
      <c r="C53" s="172"/>
      <c r="D53" s="173"/>
      <c r="E53" s="164"/>
      <c r="F53" s="165"/>
      <c r="G53" s="166"/>
      <c r="H53" s="164"/>
      <c r="I53" s="165"/>
      <c r="J53" s="166"/>
      <c r="K53" s="164"/>
      <c r="L53" s="165"/>
      <c r="M53" s="166"/>
      <c r="N53" s="118">
        <f aca="true" t="shared" si="16" ref="N53:N64">+B53+K53</f>
        <v>0</v>
      </c>
      <c r="O53" s="119">
        <f>+O58+O63</f>
        <v>11803916</v>
      </c>
      <c r="P53" s="120">
        <f>+P58+P63</f>
        <v>5147443</v>
      </c>
    </row>
    <row r="54" spans="1:16" ht="15.75">
      <c r="A54" s="167" t="s">
        <v>156</v>
      </c>
      <c r="B54" s="161">
        <v>2750000</v>
      </c>
      <c r="C54" s="162">
        <v>2750000</v>
      </c>
      <c r="D54" s="163">
        <v>0</v>
      </c>
      <c r="E54" s="168"/>
      <c r="F54" s="169"/>
      <c r="G54" s="170"/>
      <c r="H54" s="168"/>
      <c r="I54" s="169"/>
      <c r="J54" s="170"/>
      <c r="K54" s="168"/>
      <c r="L54" s="169"/>
      <c r="M54" s="170"/>
      <c r="N54" s="118">
        <f t="shared" si="16"/>
        <v>2750000</v>
      </c>
      <c r="O54" s="119">
        <f aca="true" t="shared" si="17" ref="O54:O64">+C54+L54</f>
        <v>2750000</v>
      </c>
      <c r="P54" s="120">
        <f aca="true" t="shared" si="18" ref="P54:P64">+D54+M54</f>
        <v>0</v>
      </c>
    </row>
    <row r="55" spans="1:16" ht="31.5">
      <c r="A55" s="167" t="s">
        <v>157</v>
      </c>
      <c r="B55" s="168">
        <v>582811</v>
      </c>
      <c r="C55" s="169">
        <v>582811</v>
      </c>
      <c r="D55" s="170">
        <v>582811</v>
      </c>
      <c r="E55" s="168"/>
      <c r="F55" s="169"/>
      <c r="G55" s="170"/>
      <c r="H55" s="168"/>
      <c r="I55" s="169"/>
      <c r="J55" s="170"/>
      <c r="K55" s="168">
        <v>0</v>
      </c>
      <c r="L55" s="169">
        <v>650701</v>
      </c>
      <c r="M55" s="170">
        <v>566079</v>
      </c>
      <c r="N55" s="118">
        <f t="shared" si="16"/>
        <v>582811</v>
      </c>
      <c r="O55" s="119">
        <f t="shared" si="17"/>
        <v>1233512</v>
      </c>
      <c r="P55" s="120">
        <f t="shared" si="18"/>
        <v>1148890</v>
      </c>
    </row>
    <row r="56" spans="1:16" ht="31.5">
      <c r="A56" s="174" t="s">
        <v>158</v>
      </c>
      <c r="B56" s="161">
        <v>1820106</v>
      </c>
      <c r="C56" s="162">
        <v>2949556</v>
      </c>
      <c r="D56" s="163">
        <v>1554127</v>
      </c>
      <c r="E56" s="168">
        <v>4780</v>
      </c>
      <c r="F56" s="169">
        <v>4780</v>
      </c>
      <c r="G56" s="170">
        <v>4780</v>
      </c>
      <c r="H56" s="164"/>
      <c r="I56" s="165"/>
      <c r="J56" s="166"/>
      <c r="K56" s="164"/>
      <c r="L56" s="165"/>
      <c r="M56" s="166"/>
      <c r="N56" s="118">
        <f t="shared" si="16"/>
        <v>1820106</v>
      </c>
      <c r="O56" s="119">
        <f t="shared" si="17"/>
        <v>2949556</v>
      </c>
      <c r="P56" s="120">
        <f t="shared" si="18"/>
        <v>1554127</v>
      </c>
    </row>
    <row r="57" spans="1:16" ht="31.5">
      <c r="A57" s="174" t="s">
        <v>159</v>
      </c>
      <c r="B57" s="161">
        <v>0</v>
      </c>
      <c r="C57" s="162">
        <v>576357</v>
      </c>
      <c r="D57" s="163">
        <v>539700</v>
      </c>
      <c r="E57" s="164"/>
      <c r="F57" s="165"/>
      <c r="G57" s="166"/>
      <c r="H57" s="164"/>
      <c r="I57" s="165"/>
      <c r="J57" s="166"/>
      <c r="K57" s="164">
        <v>0</v>
      </c>
      <c r="L57" s="169">
        <v>204726</v>
      </c>
      <c r="M57" s="166">
        <v>204726</v>
      </c>
      <c r="N57" s="118">
        <f t="shared" si="16"/>
        <v>0</v>
      </c>
      <c r="O57" s="119">
        <f t="shared" si="17"/>
        <v>781083</v>
      </c>
      <c r="P57" s="120">
        <f t="shared" si="18"/>
        <v>744426</v>
      </c>
    </row>
    <row r="58" spans="1:16" ht="31.5">
      <c r="A58" s="175" t="s">
        <v>160</v>
      </c>
      <c r="B58" s="171">
        <v>5152917</v>
      </c>
      <c r="C58" s="172">
        <v>6858724</v>
      </c>
      <c r="D58" s="173">
        <f>SUM(D54:D57)</f>
        <v>2676638</v>
      </c>
      <c r="E58" s="171">
        <f>SUM(E54:E57)</f>
        <v>4780</v>
      </c>
      <c r="F58" s="172">
        <f>SUM(F54:F57)</f>
        <v>4780</v>
      </c>
      <c r="G58" s="173">
        <f>SUM(G54:G57)</f>
        <v>4780</v>
      </c>
      <c r="H58" s="168"/>
      <c r="I58" s="169"/>
      <c r="J58" s="170"/>
      <c r="K58" s="176">
        <f>K54+K55+K56+K57</f>
        <v>0</v>
      </c>
      <c r="L58" s="177">
        <f>L54+L55+L56+L57</f>
        <v>855427</v>
      </c>
      <c r="M58" s="178">
        <f>M54+M55+M56+M57</f>
        <v>770805</v>
      </c>
      <c r="N58" s="118">
        <f t="shared" si="16"/>
        <v>5152917</v>
      </c>
      <c r="O58" s="119">
        <f t="shared" si="17"/>
        <v>7714151</v>
      </c>
      <c r="P58" s="120">
        <f t="shared" si="18"/>
        <v>3447443</v>
      </c>
    </row>
    <row r="59" spans="1:16" ht="15.75">
      <c r="A59" s="167" t="s">
        <v>161</v>
      </c>
      <c r="B59" s="168">
        <v>1700000</v>
      </c>
      <c r="C59" s="169">
        <v>1700000</v>
      </c>
      <c r="D59" s="170">
        <v>1700000</v>
      </c>
      <c r="E59" s="168"/>
      <c r="F59" s="169"/>
      <c r="G59" s="170"/>
      <c r="H59" s="168"/>
      <c r="I59" s="169"/>
      <c r="J59" s="170"/>
      <c r="K59" s="168"/>
      <c r="L59" s="169"/>
      <c r="M59" s="170"/>
      <c r="N59" s="118">
        <f t="shared" si="16"/>
        <v>1700000</v>
      </c>
      <c r="O59" s="119">
        <f t="shared" si="17"/>
        <v>1700000</v>
      </c>
      <c r="P59" s="120">
        <f t="shared" si="18"/>
        <v>1700000</v>
      </c>
    </row>
    <row r="60" spans="1:16" ht="34.5" customHeight="1">
      <c r="A60" s="179" t="s">
        <v>162</v>
      </c>
      <c r="B60" s="161">
        <v>720000</v>
      </c>
      <c r="C60" s="162">
        <v>720000</v>
      </c>
      <c r="D60" s="163">
        <v>0</v>
      </c>
      <c r="E60" s="164"/>
      <c r="F60" s="165"/>
      <c r="G60" s="166"/>
      <c r="H60" s="164"/>
      <c r="I60" s="165"/>
      <c r="J60" s="166"/>
      <c r="K60" s="164"/>
      <c r="L60" s="165"/>
      <c r="M60" s="166"/>
      <c r="N60" s="118">
        <f t="shared" si="16"/>
        <v>720000</v>
      </c>
      <c r="O60" s="119">
        <f t="shared" si="17"/>
        <v>720000</v>
      </c>
      <c r="P60" s="120">
        <f t="shared" si="18"/>
        <v>0</v>
      </c>
    </row>
    <row r="61" spans="1:16" s="180" customFormat="1" ht="31.5">
      <c r="A61" s="174" t="s">
        <v>163</v>
      </c>
      <c r="B61" s="161">
        <v>969765</v>
      </c>
      <c r="C61" s="162">
        <v>969765</v>
      </c>
      <c r="D61" s="163">
        <v>0</v>
      </c>
      <c r="E61" s="164"/>
      <c r="F61" s="165"/>
      <c r="G61" s="166"/>
      <c r="H61" s="164"/>
      <c r="I61" s="165"/>
      <c r="J61" s="166"/>
      <c r="K61" s="164"/>
      <c r="L61" s="165"/>
      <c r="M61" s="166"/>
      <c r="N61" s="118">
        <f t="shared" si="16"/>
        <v>969765</v>
      </c>
      <c r="O61" s="119">
        <f t="shared" si="17"/>
        <v>969765</v>
      </c>
      <c r="P61" s="120">
        <f t="shared" si="18"/>
        <v>0</v>
      </c>
    </row>
    <row r="62" spans="1:16" s="180" customFormat="1" ht="47.25">
      <c r="A62" s="174" t="s">
        <v>164</v>
      </c>
      <c r="B62" s="161">
        <v>700000</v>
      </c>
      <c r="C62" s="162">
        <v>700000</v>
      </c>
      <c r="D62" s="163">
        <v>0</v>
      </c>
      <c r="E62" s="164"/>
      <c r="F62" s="165"/>
      <c r="G62" s="166"/>
      <c r="H62" s="164"/>
      <c r="I62" s="165"/>
      <c r="J62" s="166"/>
      <c r="K62" s="164"/>
      <c r="L62" s="165"/>
      <c r="M62" s="166"/>
      <c r="N62" s="118">
        <f t="shared" si="16"/>
        <v>700000</v>
      </c>
      <c r="O62" s="119">
        <f t="shared" si="17"/>
        <v>700000</v>
      </c>
      <c r="P62" s="120">
        <f t="shared" si="18"/>
        <v>0</v>
      </c>
    </row>
    <row r="63" spans="1:16" s="75" customFormat="1" ht="32.25" thickBot="1">
      <c r="A63" s="181" t="s">
        <v>165</v>
      </c>
      <c r="B63" s="182">
        <v>4089765</v>
      </c>
      <c r="C63" s="183">
        <v>4089765</v>
      </c>
      <c r="D63" s="184">
        <v>1700000</v>
      </c>
      <c r="E63" s="185"/>
      <c r="F63" s="186"/>
      <c r="G63" s="187"/>
      <c r="H63" s="185"/>
      <c r="I63" s="186"/>
      <c r="J63" s="187"/>
      <c r="K63" s="185"/>
      <c r="L63" s="186"/>
      <c r="M63" s="187"/>
      <c r="N63" s="188">
        <f t="shared" si="16"/>
        <v>4089765</v>
      </c>
      <c r="O63" s="189">
        <f t="shared" si="17"/>
        <v>4089765</v>
      </c>
      <c r="P63" s="190">
        <f t="shared" si="18"/>
        <v>1700000</v>
      </c>
    </row>
    <row r="64" spans="1:16" s="75" customFormat="1" ht="16.5" thickBot="1">
      <c r="A64" s="191" t="s">
        <v>166</v>
      </c>
      <c r="B64" s="192"/>
      <c r="C64" s="193"/>
      <c r="D64" s="194"/>
      <c r="E64" s="192"/>
      <c r="F64" s="193"/>
      <c r="G64" s="194"/>
      <c r="H64" s="195"/>
      <c r="I64" s="196"/>
      <c r="J64" s="197"/>
      <c r="K64" s="195"/>
      <c r="L64" s="196"/>
      <c r="M64" s="197"/>
      <c r="N64" s="198">
        <f t="shared" si="16"/>
        <v>0</v>
      </c>
      <c r="O64" s="199">
        <f t="shared" si="17"/>
        <v>0</v>
      </c>
      <c r="P64" s="200">
        <f t="shared" si="18"/>
        <v>0</v>
      </c>
    </row>
    <row r="65" s="75" customFormat="1" ht="15.75"/>
    <row r="66" s="75" customFormat="1" ht="15.75"/>
    <row r="67" s="75" customFormat="1" ht="15.75"/>
    <row r="68" s="75" customFormat="1" ht="15.75"/>
    <row r="69" s="75" customFormat="1" ht="15.75"/>
    <row r="70" s="75" customFormat="1" ht="15.75"/>
    <row r="71" s="75" customFormat="1" ht="15.75"/>
    <row r="72" s="75" customFormat="1" ht="15.75">
      <c r="A72" s="74"/>
    </row>
    <row r="73" s="75" customFormat="1" ht="15.75">
      <c r="A73" s="201"/>
    </row>
    <row r="74" s="180" customFormat="1" ht="15.75">
      <c r="A74" s="202"/>
    </row>
    <row r="75" s="180" customFormat="1" ht="15.75"/>
    <row r="76" s="180" customFormat="1" ht="15.75">
      <c r="A76" s="203"/>
    </row>
    <row r="77" s="180" customFormat="1" ht="15.75">
      <c r="A77" s="202"/>
    </row>
    <row r="78" s="180" customFormat="1" ht="15.75"/>
    <row r="79" s="180" customFormat="1" ht="15.75"/>
    <row r="80" s="180" customFormat="1" ht="15.75">
      <c r="A80" s="202"/>
    </row>
    <row r="81" s="180" customFormat="1" ht="15.75"/>
    <row r="82" s="180" customFormat="1" ht="15.75"/>
    <row r="83" s="180" customFormat="1" ht="15.75"/>
    <row r="84" s="180" customFormat="1" ht="15.75"/>
    <row r="85" s="180" customFormat="1" ht="15.75">
      <c r="A85" s="202"/>
    </row>
    <row r="86" s="180" customFormat="1" ht="15.75"/>
    <row r="87" s="180" customFormat="1" ht="15.75"/>
    <row r="88" s="180" customFormat="1" ht="15.75"/>
    <row r="89" s="180" customFormat="1" ht="15.75"/>
    <row r="90" s="180" customFormat="1" ht="15.75"/>
    <row r="91" s="180" customFormat="1" ht="15.75"/>
    <row r="92" s="180" customFormat="1" ht="15.75"/>
  </sheetData>
  <mergeCells count="6">
    <mergeCell ref="N1:P1"/>
    <mergeCell ref="K1:M1"/>
    <mergeCell ref="A1:A2"/>
    <mergeCell ref="B1:D1"/>
    <mergeCell ref="E1:G1"/>
    <mergeCell ref="H1:J1"/>
  </mergeCells>
  <printOptions/>
  <pageMargins left="0.74" right="0.6" top="0.98" bottom="0.57" header="0.5" footer="0.31"/>
  <pageSetup fitToHeight="3" fitToWidth="2" horizontalDpi="600" verticalDpi="600" orientation="landscape" paperSize="9" scale="80" r:id="rId1"/>
  <headerFooter alignWithMargins="0">
    <oddHeader>&amp;C&amp;"Times New Roman,Félkövér"&amp;11Székesfehérvár Megyei Jogú Város Polgármesteri Hivatala és intézményei 2010. I. félévi bevételei (eFt-ban)&amp;R&amp;"Times New Roman CE,Félkövér"1. sz. melléklet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D22" sqref="D21:D22"/>
    </sheetView>
  </sheetViews>
  <sheetFormatPr defaultColWidth="8.796875" defaultRowHeight="15"/>
  <cols>
    <col min="1" max="1" width="31" style="50" customWidth="1"/>
    <col min="2" max="4" width="12.8984375" style="73" customWidth="1"/>
    <col min="5" max="5" width="10.8984375" style="73" customWidth="1"/>
    <col min="6" max="6" width="11" style="73" customWidth="1"/>
    <col min="7" max="7" width="9.8984375" style="73" customWidth="1"/>
    <col min="8" max="8" width="11.59765625" style="73" customWidth="1"/>
    <col min="9" max="9" width="11.5" style="73" customWidth="1"/>
    <col min="10" max="10" width="10.3984375" style="73" customWidth="1"/>
    <col min="11" max="11" width="11.59765625" style="73" customWidth="1"/>
    <col min="12" max="12" width="11.5" style="73" customWidth="1"/>
    <col min="13" max="13" width="10.3984375" style="73" customWidth="1"/>
    <col min="14" max="14" width="11.59765625" style="73" customWidth="1"/>
    <col min="15" max="15" width="11.5" style="73" customWidth="1"/>
    <col min="16" max="16" width="10.3984375" style="73" customWidth="1"/>
    <col min="17" max="16384" width="8" style="50" customWidth="1"/>
  </cols>
  <sheetData>
    <row r="1" spans="1:16" s="29" customFormat="1" ht="48.75" customHeight="1" thickBot="1">
      <c r="A1" s="298" t="s">
        <v>8</v>
      </c>
      <c r="B1" s="25" t="s">
        <v>40</v>
      </c>
      <c r="C1" s="25"/>
      <c r="D1" s="26"/>
      <c r="E1" s="27" t="s">
        <v>41</v>
      </c>
      <c r="F1" s="25"/>
      <c r="G1" s="28"/>
      <c r="H1" s="295" t="s">
        <v>42</v>
      </c>
      <c r="I1" s="296"/>
      <c r="J1" s="297"/>
      <c r="K1" s="295" t="s">
        <v>43</v>
      </c>
      <c r="L1" s="296"/>
      <c r="M1" s="297"/>
      <c r="N1" s="295" t="s">
        <v>44</v>
      </c>
      <c r="O1" s="296"/>
      <c r="P1" s="297"/>
    </row>
    <row r="2" spans="1:16" s="35" customFormat="1" ht="32.25" thickBot="1">
      <c r="A2" s="299"/>
      <c r="B2" s="30" t="s">
        <v>45</v>
      </c>
      <c r="C2" s="30" t="s">
        <v>46</v>
      </c>
      <c r="D2" s="31" t="s">
        <v>47</v>
      </c>
      <c r="E2" s="32" t="s">
        <v>45</v>
      </c>
      <c r="F2" s="30" t="s">
        <v>46</v>
      </c>
      <c r="G2" s="33" t="s">
        <v>47</v>
      </c>
      <c r="H2" s="32" t="s">
        <v>45</v>
      </c>
      <c r="I2" s="30" t="s">
        <v>46</v>
      </c>
      <c r="J2" s="34" t="s">
        <v>47</v>
      </c>
      <c r="K2" s="32" t="s">
        <v>45</v>
      </c>
      <c r="L2" s="30" t="s">
        <v>46</v>
      </c>
      <c r="M2" s="34" t="s">
        <v>47</v>
      </c>
      <c r="N2" s="32" t="s">
        <v>45</v>
      </c>
      <c r="O2" s="30" t="s">
        <v>46</v>
      </c>
      <c r="P2" s="34" t="s">
        <v>47</v>
      </c>
    </row>
    <row r="3" spans="1:16" s="35" customFormat="1" ht="15.75">
      <c r="A3" s="36" t="s">
        <v>9</v>
      </c>
      <c r="B3" s="37" t="s">
        <v>10</v>
      </c>
      <c r="C3" s="37"/>
      <c r="D3" s="38"/>
      <c r="E3" s="39" t="s">
        <v>11</v>
      </c>
      <c r="F3" s="40"/>
      <c r="G3" s="41"/>
      <c r="H3" s="39" t="s">
        <v>12</v>
      </c>
      <c r="I3" s="40"/>
      <c r="J3" s="41"/>
      <c r="K3" s="39"/>
      <c r="L3" s="40"/>
      <c r="M3" s="41"/>
      <c r="N3" s="39"/>
      <c r="O3" s="40"/>
      <c r="P3" s="41"/>
    </row>
    <row r="4" spans="1:16" ht="15.75">
      <c r="A4" s="42" t="s">
        <v>48</v>
      </c>
      <c r="B4" s="43">
        <v>1347733</v>
      </c>
      <c r="C4" s="43">
        <v>1432558</v>
      </c>
      <c r="D4" s="44">
        <v>647240</v>
      </c>
      <c r="E4" s="45">
        <v>1211</v>
      </c>
      <c r="F4" s="43">
        <v>1361</v>
      </c>
      <c r="G4" s="46">
        <v>1211</v>
      </c>
      <c r="H4" s="45">
        <v>7368</v>
      </c>
      <c r="I4" s="43">
        <v>7368</v>
      </c>
      <c r="J4" s="46">
        <v>3657</v>
      </c>
      <c r="K4" s="45">
        <v>8010281</v>
      </c>
      <c r="L4" s="43">
        <v>8616481</v>
      </c>
      <c r="M4" s="46">
        <v>4577438</v>
      </c>
      <c r="N4" s="47">
        <f aca="true" t="shared" si="0" ref="N4:N17">+B4+K4</f>
        <v>9358014</v>
      </c>
      <c r="O4" s="48">
        <f aca="true" t="shared" si="1" ref="O4:O17">+C4+L4</f>
        <v>10049039</v>
      </c>
      <c r="P4" s="49">
        <f aca="true" t="shared" si="2" ref="P4:P17">+D4+M4</f>
        <v>5224678</v>
      </c>
    </row>
    <row r="5" spans="1:16" ht="15.75">
      <c r="A5" s="42" t="s">
        <v>49</v>
      </c>
      <c r="B5" s="43">
        <v>328477</v>
      </c>
      <c r="C5" s="43">
        <v>373124</v>
      </c>
      <c r="D5" s="44">
        <v>182993</v>
      </c>
      <c r="E5" s="45">
        <v>234</v>
      </c>
      <c r="F5" s="43">
        <v>264</v>
      </c>
      <c r="G5" s="46">
        <v>234</v>
      </c>
      <c r="H5" s="45">
        <v>2247</v>
      </c>
      <c r="I5" s="43">
        <v>2247</v>
      </c>
      <c r="J5" s="46">
        <v>938</v>
      </c>
      <c r="K5" s="45">
        <v>2073315</v>
      </c>
      <c r="L5" s="43">
        <v>2226179</v>
      </c>
      <c r="M5" s="46">
        <v>1182868</v>
      </c>
      <c r="N5" s="47">
        <f t="shared" si="0"/>
        <v>2401792</v>
      </c>
      <c r="O5" s="48">
        <f t="shared" si="1"/>
        <v>2599303</v>
      </c>
      <c r="P5" s="49">
        <f t="shared" si="2"/>
        <v>1365861</v>
      </c>
    </row>
    <row r="6" spans="1:16" ht="15.75">
      <c r="A6" s="42" t="s">
        <v>50</v>
      </c>
      <c r="B6" s="43">
        <v>2503692</v>
      </c>
      <c r="C6" s="43">
        <v>2624453</v>
      </c>
      <c r="D6" s="44">
        <v>1596559</v>
      </c>
      <c r="E6" s="45">
        <v>10933</v>
      </c>
      <c r="F6" s="43">
        <v>16551</v>
      </c>
      <c r="G6" s="46">
        <v>10933</v>
      </c>
      <c r="H6" s="45">
        <v>2163</v>
      </c>
      <c r="I6" s="43">
        <v>7163</v>
      </c>
      <c r="J6" s="46">
        <v>1344</v>
      </c>
      <c r="K6" s="45">
        <v>4521137</v>
      </c>
      <c r="L6" s="43">
        <v>5022496</v>
      </c>
      <c r="M6" s="46">
        <v>2723712</v>
      </c>
      <c r="N6" s="47">
        <f t="shared" si="0"/>
        <v>7024829</v>
      </c>
      <c r="O6" s="48">
        <f t="shared" si="1"/>
        <v>7646949</v>
      </c>
      <c r="P6" s="49">
        <f t="shared" si="2"/>
        <v>4320271</v>
      </c>
    </row>
    <row r="7" spans="1:16" ht="15.75">
      <c r="A7" s="42" t="s">
        <v>51</v>
      </c>
      <c r="B7" s="43">
        <v>4150667</v>
      </c>
      <c r="C7" s="43">
        <v>4932802</v>
      </c>
      <c r="D7" s="44">
        <v>2270724</v>
      </c>
      <c r="E7" s="45">
        <v>150</v>
      </c>
      <c r="F7" s="43">
        <v>150</v>
      </c>
      <c r="G7" s="46">
        <v>150</v>
      </c>
      <c r="H7" s="45">
        <v>0</v>
      </c>
      <c r="I7" s="43">
        <v>0</v>
      </c>
      <c r="J7" s="46"/>
      <c r="K7" s="45">
        <v>0</v>
      </c>
      <c r="L7" s="43">
        <v>207800</v>
      </c>
      <c r="M7" s="46">
        <v>207347</v>
      </c>
      <c r="N7" s="47">
        <f t="shared" si="0"/>
        <v>4150667</v>
      </c>
      <c r="O7" s="48">
        <f t="shared" si="1"/>
        <v>5140602</v>
      </c>
      <c r="P7" s="49">
        <f t="shared" si="2"/>
        <v>2478071</v>
      </c>
    </row>
    <row r="8" spans="1:16" ht="15.75">
      <c r="A8" s="42" t="s">
        <v>52</v>
      </c>
      <c r="B8" s="43">
        <v>453834</v>
      </c>
      <c r="C8" s="43">
        <v>421834</v>
      </c>
      <c r="D8" s="51">
        <v>246875</v>
      </c>
      <c r="E8" s="45">
        <v>0</v>
      </c>
      <c r="F8" s="43"/>
      <c r="G8" s="46"/>
      <c r="H8" s="45">
        <v>0</v>
      </c>
      <c r="I8" s="43">
        <v>0</v>
      </c>
      <c r="J8" s="46"/>
      <c r="K8" s="45">
        <v>0</v>
      </c>
      <c r="L8" s="43">
        <v>14587</v>
      </c>
      <c r="M8" s="46">
        <v>23484</v>
      </c>
      <c r="N8" s="47">
        <f t="shared" si="0"/>
        <v>453834</v>
      </c>
      <c r="O8" s="48">
        <f t="shared" si="1"/>
        <v>436421</v>
      </c>
      <c r="P8" s="49">
        <f t="shared" si="2"/>
        <v>270359</v>
      </c>
    </row>
    <row r="9" spans="1:16" ht="15.75">
      <c r="A9" s="52" t="s">
        <v>53</v>
      </c>
      <c r="B9" s="53">
        <f aca="true" t="shared" si="3" ref="B9:M9">SUM(B4:B8)</f>
        <v>8784403</v>
      </c>
      <c r="C9" s="53">
        <f t="shared" si="3"/>
        <v>9784771</v>
      </c>
      <c r="D9" s="54">
        <f t="shared" si="3"/>
        <v>4944391</v>
      </c>
      <c r="E9" s="55">
        <f t="shared" si="3"/>
        <v>12528</v>
      </c>
      <c r="F9" s="53">
        <f t="shared" si="3"/>
        <v>18326</v>
      </c>
      <c r="G9" s="56">
        <f t="shared" si="3"/>
        <v>12528</v>
      </c>
      <c r="H9" s="55">
        <f t="shared" si="3"/>
        <v>11778</v>
      </c>
      <c r="I9" s="53">
        <f t="shared" si="3"/>
        <v>16778</v>
      </c>
      <c r="J9" s="56">
        <f t="shared" si="3"/>
        <v>5939</v>
      </c>
      <c r="K9" s="55">
        <f t="shared" si="3"/>
        <v>14604733</v>
      </c>
      <c r="L9" s="53">
        <f t="shared" si="3"/>
        <v>16087543</v>
      </c>
      <c r="M9" s="56">
        <f t="shared" si="3"/>
        <v>8714849</v>
      </c>
      <c r="N9" s="47">
        <f t="shared" si="0"/>
        <v>23389136</v>
      </c>
      <c r="O9" s="48">
        <f t="shared" si="1"/>
        <v>25872314</v>
      </c>
      <c r="P9" s="49">
        <f t="shared" si="2"/>
        <v>13659240</v>
      </c>
    </row>
    <row r="10" spans="1:16" ht="15.75">
      <c r="A10" s="42" t="s">
        <v>54</v>
      </c>
      <c r="B10" s="43">
        <v>174723</v>
      </c>
      <c r="C10" s="43">
        <v>191805</v>
      </c>
      <c r="D10" s="44">
        <v>23611</v>
      </c>
      <c r="E10" s="45">
        <v>0</v>
      </c>
      <c r="F10" s="43"/>
      <c r="G10" s="46"/>
      <c r="H10" s="45">
        <v>0</v>
      </c>
      <c r="I10" s="43">
        <v>0</v>
      </c>
      <c r="J10" s="46"/>
      <c r="K10" s="45">
        <v>0</v>
      </c>
      <c r="L10" s="43">
        <v>6243</v>
      </c>
      <c r="M10" s="46">
        <v>3343</v>
      </c>
      <c r="N10" s="47">
        <f t="shared" si="0"/>
        <v>174723</v>
      </c>
      <c r="O10" s="48">
        <f t="shared" si="1"/>
        <v>198048</v>
      </c>
      <c r="P10" s="49">
        <f t="shared" si="2"/>
        <v>26954</v>
      </c>
    </row>
    <row r="11" spans="1:16" ht="15.75">
      <c r="A11" s="42" t="s">
        <v>55</v>
      </c>
      <c r="B11" s="43">
        <v>4982174</v>
      </c>
      <c r="C11" s="43">
        <v>6362919</v>
      </c>
      <c r="D11" s="44">
        <v>1187402</v>
      </c>
      <c r="E11" s="45">
        <v>0</v>
      </c>
      <c r="F11" s="43"/>
      <c r="G11" s="46"/>
      <c r="H11" s="45">
        <v>0</v>
      </c>
      <c r="I11" s="43">
        <v>0</v>
      </c>
      <c r="J11" s="46">
        <v>9750</v>
      </c>
      <c r="K11" s="45">
        <v>8300</v>
      </c>
      <c r="L11" s="43">
        <v>217024</v>
      </c>
      <c r="M11" s="46">
        <v>100278</v>
      </c>
      <c r="N11" s="47">
        <f t="shared" si="0"/>
        <v>4990474</v>
      </c>
      <c r="O11" s="48">
        <f t="shared" si="1"/>
        <v>6579943</v>
      </c>
      <c r="P11" s="49">
        <f t="shared" si="2"/>
        <v>1287680</v>
      </c>
    </row>
    <row r="12" spans="1:16" ht="15.75">
      <c r="A12" s="42" t="s">
        <v>56</v>
      </c>
      <c r="B12" s="43">
        <v>0</v>
      </c>
      <c r="C12" s="43">
        <v>0</v>
      </c>
      <c r="D12" s="44">
        <v>84742</v>
      </c>
      <c r="E12" s="45">
        <v>0</v>
      </c>
      <c r="F12" s="43"/>
      <c r="G12" s="46"/>
      <c r="H12" s="45">
        <v>0</v>
      </c>
      <c r="I12" s="43">
        <v>0</v>
      </c>
      <c r="J12" s="46"/>
      <c r="K12" s="45">
        <v>0</v>
      </c>
      <c r="L12" s="43">
        <v>0</v>
      </c>
      <c r="M12" s="46">
        <v>0</v>
      </c>
      <c r="N12" s="47">
        <f t="shared" si="0"/>
        <v>0</v>
      </c>
      <c r="O12" s="48">
        <f t="shared" si="1"/>
        <v>0</v>
      </c>
      <c r="P12" s="49">
        <f t="shared" si="2"/>
        <v>84742</v>
      </c>
    </row>
    <row r="13" spans="1:16" ht="15.75">
      <c r="A13" s="42" t="s">
        <v>57</v>
      </c>
      <c r="B13" s="43">
        <v>1799837</v>
      </c>
      <c r="C13" s="43">
        <v>1799837</v>
      </c>
      <c r="D13" s="44">
        <v>1769377</v>
      </c>
      <c r="E13" s="45">
        <v>0</v>
      </c>
      <c r="F13" s="43"/>
      <c r="G13" s="46"/>
      <c r="H13" s="45">
        <v>0</v>
      </c>
      <c r="I13" s="43">
        <v>0</v>
      </c>
      <c r="J13" s="46"/>
      <c r="K13" s="45"/>
      <c r="L13" s="43"/>
      <c r="M13" s="46"/>
      <c r="N13" s="47">
        <f t="shared" si="0"/>
        <v>1799837</v>
      </c>
      <c r="O13" s="48">
        <f t="shared" si="1"/>
        <v>1799837</v>
      </c>
      <c r="P13" s="49">
        <f t="shared" si="2"/>
        <v>1769377</v>
      </c>
    </row>
    <row r="14" spans="1:16" ht="15.75">
      <c r="A14" s="52" t="s">
        <v>58</v>
      </c>
      <c r="B14" s="53">
        <f aca="true" t="shared" si="4" ref="B14:M14">SUM(B10:B13)</f>
        <v>6956734</v>
      </c>
      <c r="C14" s="53">
        <f t="shared" si="4"/>
        <v>8354561</v>
      </c>
      <c r="D14" s="54">
        <f t="shared" si="4"/>
        <v>3065132</v>
      </c>
      <c r="E14" s="55">
        <f t="shared" si="4"/>
        <v>0</v>
      </c>
      <c r="F14" s="53">
        <f t="shared" si="4"/>
        <v>0</v>
      </c>
      <c r="G14" s="56">
        <f t="shared" si="4"/>
        <v>0</v>
      </c>
      <c r="H14" s="55">
        <f t="shared" si="4"/>
        <v>0</v>
      </c>
      <c r="I14" s="53">
        <f t="shared" si="4"/>
        <v>0</v>
      </c>
      <c r="J14" s="56">
        <f t="shared" si="4"/>
        <v>9750</v>
      </c>
      <c r="K14" s="55">
        <f t="shared" si="4"/>
        <v>8300</v>
      </c>
      <c r="L14" s="53">
        <f t="shared" si="4"/>
        <v>223267</v>
      </c>
      <c r="M14" s="56">
        <f t="shared" si="4"/>
        <v>103621</v>
      </c>
      <c r="N14" s="47">
        <f t="shared" si="0"/>
        <v>6965034</v>
      </c>
      <c r="O14" s="48">
        <f t="shared" si="1"/>
        <v>8577828</v>
      </c>
      <c r="P14" s="49">
        <f t="shared" si="2"/>
        <v>3168753</v>
      </c>
    </row>
    <row r="15" spans="1:16" ht="15.75">
      <c r="A15" s="42" t="s">
        <v>59</v>
      </c>
      <c r="B15" s="43">
        <v>155000</v>
      </c>
      <c r="C15" s="43">
        <v>746</v>
      </c>
      <c r="D15" s="44">
        <v>0</v>
      </c>
      <c r="E15" s="45">
        <v>0</v>
      </c>
      <c r="F15" s="43"/>
      <c r="G15" s="46"/>
      <c r="H15" s="45">
        <v>0</v>
      </c>
      <c r="I15" s="43">
        <v>0</v>
      </c>
      <c r="J15" s="46"/>
      <c r="K15" s="45"/>
      <c r="L15" s="43"/>
      <c r="M15" s="46"/>
      <c r="N15" s="47">
        <f t="shared" si="0"/>
        <v>155000</v>
      </c>
      <c r="O15" s="48">
        <f t="shared" si="1"/>
        <v>746</v>
      </c>
      <c r="P15" s="49">
        <f t="shared" si="2"/>
        <v>0</v>
      </c>
    </row>
    <row r="16" spans="1:16" ht="16.5" thickBot="1">
      <c r="A16" s="57" t="s">
        <v>60</v>
      </c>
      <c r="B16" s="58">
        <v>4640409</v>
      </c>
      <c r="C16" s="58">
        <v>4914764</v>
      </c>
      <c r="D16" s="59">
        <v>0</v>
      </c>
      <c r="E16" s="60">
        <v>0</v>
      </c>
      <c r="F16" s="58"/>
      <c r="G16" s="61"/>
      <c r="H16" s="60">
        <v>0</v>
      </c>
      <c r="I16" s="58">
        <v>0</v>
      </c>
      <c r="J16" s="61"/>
      <c r="K16" s="60"/>
      <c r="L16" s="58"/>
      <c r="M16" s="61"/>
      <c r="N16" s="62">
        <f t="shared" si="0"/>
        <v>4640409</v>
      </c>
      <c r="O16" s="63">
        <f t="shared" si="1"/>
        <v>4914764</v>
      </c>
      <c r="P16" s="64">
        <f t="shared" si="2"/>
        <v>0</v>
      </c>
    </row>
    <row r="17" spans="1:16" ht="16.5" thickBot="1">
      <c r="A17" s="65" t="s">
        <v>61</v>
      </c>
      <c r="B17" s="66">
        <f>+B9+B14+B15+B16</f>
        <v>20536546</v>
      </c>
      <c r="C17" s="66">
        <f>+C9+C14+C15+C16</f>
        <v>23054842</v>
      </c>
      <c r="D17" s="67">
        <f>+D9+D14+D15+D16</f>
        <v>8009523</v>
      </c>
      <c r="E17" s="68">
        <f>+E9+E14</f>
        <v>12528</v>
      </c>
      <c r="F17" s="66">
        <f>+F9+F14</f>
        <v>18326</v>
      </c>
      <c r="G17" s="69">
        <f>+G9+G14</f>
        <v>12528</v>
      </c>
      <c r="H17" s="68">
        <f>+H16+H15+H14+H9</f>
        <v>11778</v>
      </c>
      <c r="I17" s="66">
        <f>+I16+I15+I14+I9</f>
        <v>16778</v>
      </c>
      <c r="J17" s="69">
        <f>+J16+J15+J14+J9</f>
        <v>15689</v>
      </c>
      <c r="K17" s="68">
        <f>+K9+K14</f>
        <v>14613033</v>
      </c>
      <c r="L17" s="66">
        <f>+L9+L14</f>
        <v>16310810</v>
      </c>
      <c r="M17" s="69">
        <f>+M9+M14</f>
        <v>8818470</v>
      </c>
      <c r="N17" s="70">
        <f t="shared" si="0"/>
        <v>35149579</v>
      </c>
      <c r="O17" s="71">
        <f t="shared" si="1"/>
        <v>39365652</v>
      </c>
      <c r="P17" s="72">
        <f t="shared" si="2"/>
        <v>16827993</v>
      </c>
    </row>
    <row r="19" spans="1:16" ht="15.75">
      <c r="A19" s="7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5.75">
      <c r="A20" s="73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15.75">
      <c r="A21" s="7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5.75">
      <c r="A22" s="7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5.75">
      <c r="A23" s="7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15.75">
      <c r="A24" s="7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5.75">
      <c r="A25" s="7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5.75">
      <c r="A26" s="7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5.75">
      <c r="A27" s="7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5.75">
      <c r="A28" s="73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.75">
      <c r="A29" s="7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>
      <c r="A30" s="7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5.75">
      <c r="A31" s="7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>
      <c r="A32" s="7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7" ht="15.75">
      <c r="A33" s="74"/>
      <c r="B33" s="75"/>
      <c r="C33" s="75"/>
      <c r="D33" s="75"/>
      <c r="E33" s="75"/>
      <c r="F33" s="75"/>
      <c r="G33" s="75"/>
    </row>
  </sheetData>
  <mergeCells count="4">
    <mergeCell ref="K1:M1"/>
    <mergeCell ref="N1:P1"/>
    <mergeCell ref="H1:J1"/>
    <mergeCell ref="A1:A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89" r:id="rId1"/>
  <headerFooter alignWithMargins="0">
    <oddHeader>&amp;C&amp;"Times New Roman,Félkövér"Székesfehérvár Megyei Jogú Város Polgármesteri Hivatala és intézményei 2010. I. félévi kiadásai (eFt-ban)&amp;R&amp;"Times New Roman CE,Félkövér"2. sz. melléklet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workbookViewId="0" topLeftCell="A20">
      <selection activeCell="E23" sqref="E23"/>
    </sheetView>
  </sheetViews>
  <sheetFormatPr defaultColWidth="8.796875" defaultRowHeight="15"/>
  <cols>
    <col min="1" max="1" width="38.59765625" style="96" customWidth="1"/>
    <col min="2" max="2" width="12.5" style="97" customWidth="1"/>
    <col min="3" max="3" width="10" style="97" customWidth="1"/>
    <col min="4" max="4" width="13" style="97" customWidth="1"/>
    <col min="5" max="5" width="13.3984375" style="97" customWidth="1"/>
    <col min="6" max="6" width="8.8984375" style="84" bestFit="1" customWidth="1"/>
    <col min="7" max="16384" width="8" style="84" customWidth="1"/>
  </cols>
  <sheetData>
    <row r="1" spans="1:5" s="79" customFormat="1" ht="78.75">
      <c r="A1" s="76" t="s">
        <v>62</v>
      </c>
      <c r="B1" s="77" t="s">
        <v>63</v>
      </c>
      <c r="C1" s="77" t="s">
        <v>64</v>
      </c>
      <c r="D1" s="77" t="s">
        <v>65</v>
      </c>
      <c r="E1" s="78" t="s">
        <v>66</v>
      </c>
    </row>
    <row r="2" spans="1:5" ht="15.75">
      <c r="A2" s="80" t="s">
        <v>67</v>
      </c>
      <c r="B2" s="81">
        <f>SUM(B3+B4+B6+B7)</f>
        <v>67693013</v>
      </c>
      <c r="C2" s="82"/>
      <c r="D2" s="81">
        <f>SUM(D3+D4+D6+D7)</f>
        <v>67693013</v>
      </c>
      <c r="E2" s="83">
        <v>67054253</v>
      </c>
    </row>
    <row r="3" spans="1:6" ht="15.75">
      <c r="A3" s="85" t="s">
        <v>68</v>
      </c>
      <c r="B3" s="86">
        <v>114640</v>
      </c>
      <c r="C3" s="86"/>
      <c r="D3" s="86">
        <f aca="true" t="shared" si="0" ref="D3:D9">B3</f>
        <v>114640</v>
      </c>
      <c r="E3" s="87">
        <v>104082</v>
      </c>
      <c r="F3" s="88"/>
    </row>
    <row r="4" spans="1:6" ht="15.75">
      <c r="A4" s="85" t="s">
        <v>69</v>
      </c>
      <c r="B4" s="86">
        <v>22540434</v>
      </c>
      <c r="C4" s="86"/>
      <c r="D4" s="86">
        <f t="shared" si="0"/>
        <v>22540434</v>
      </c>
      <c r="E4" s="87">
        <v>22425435</v>
      </c>
      <c r="F4" s="88"/>
    </row>
    <row r="5" spans="1:6" ht="15.75">
      <c r="A5" s="85" t="s">
        <v>70</v>
      </c>
      <c r="B5" s="86">
        <v>1898804</v>
      </c>
      <c r="C5" s="86"/>
      <c r="D5" s="86">
        <f t="shared" si="0"/>
        <v>1898804</v>
      </c>
      <c r="E5" s="87">
        <v>1898804</v>
      </c>
      <c r="F5" s="88"/>
    </row>
    <row r="6" spans="1:6" ht="15.75">
      <c r="A6" s="85" t="s">
        <v>71</v>
      </c>
      <c r="B6" s="86">
        <v>4246675</v>
      </c>
      <c r="C6" s="86"/>
      <c r="D6" s="86">
        <f t="shared" si="0"/>
        <v>4246675</v>
      </c>
      <c r="E6" s="87">
        <v>4259960</v>
      </c>
      <c r="F6" s="88"/>
    </row>
    <row r="7" spans="1:6" ht="47.25">
      <c r="A7" s="89" t="s">
        <v>72</v>
      </c>
      <c r="B7" s="86">
        <v>40791264</v>
      </c>
      <c r="C7" s="86"/>
      <c r="D7" s="86">
        <f t="shared" si="0"/>
        <v>40791264</v>
      </c>
      <c r="E7" s="87">
        <v>40264776</v>
      </c>
      <c r="F7" s="88"/>
    </row>
    <row r="8" spans="1:6" ht="31.5">
      <c r="A8" s="89" t="s">
        <v>73</v>
      </c>
      <c r="B8" s="86">
        <v>34501181</v>
      </c>
      <c r="C8" s="86"/>
      <c r="D8" s="86">
        <f t="shared" si="0"/>
        <v>34501181</v>
      </c>
      <c r="E8" s="87">
        <v>33974693</v>
      </c>
      <c r="F8" s="88"/>
    </row>
    <row r="9" spans="1:6" ht="47.25">
      <c r="A9" s="89" t="s">
        <v>74</v>
      </c>
      <c r="B9" s="86">
        <v>6290083</v>
      </c>
      <c r="C9" s="86"/>
      <c r="D9" s="86">
        <f t="shared" si="0"/>
        <v>6290083</v>
      </c>
      <c r="E9" s="87">
        <v>6290083</v>
      </c>
      <c r="F9" s="88"/>
    </row>
    <row r="10" spans="1:6" ht="15.75">
      <c r="A10" s="80"/>
      <c r="B10" s="82"/>
      <c r="C10" s="82"/>
      <c r="D10" s="82"/>
      <c r="E10" s="87">
        <v>0</v>
      </c>
      <c r="F10" s="88"/>
    </row>
    <row r="11" spans="1:6" ht="15.75">
      <c r="A11" s="80" t="s">
        <v>75</v>
      </c>
      <c r="B11" s="81">
        <f>SUM(B12:B16)</f>
        <v>9340673</v>
      </c>
      <c r="C11" s="82"/>
      <c r="D11" s="81">
        <f>SUM(D12:D16)</f>
        <v>9340673</v>
      </c>
      <c r="E11" s="83">
        <v>12199544</v>
      </c>
      <c r="F11" s="88"/>
    </row>
    <row r="12" spans="1:6" ht="15.75">
      <c r="A12" s="85" t="s">
        <v>76</v>
      </c>
      <c r="B12" s="86">
        <v>91305</v>
      </c>
      <c r="C12" s="86"/>
      <c r="D12" s="86">
        <f>B12</f>
        <v>91305</v>
      </c>
      <c r="E12" s="87">
        <v>90953</v>
      </c>
      <c r="F12" s="88"/>
    </row>
    <row r="13" spans="1:6" ht="15.75">
      <c r="A13" s="85" t="s">
        <v>77</v>
      </c>
      <c r="B13" s="86">
        <v>1625872</v>
      </c>
      <c r="C13" s="86"/>
      <c r="D13" s="86">
        <f>B13</f>
        <v>1625872</v>
      </c>
      <c r="E13" s="87">
        <v>5441819</v>
      </c>
      <c r="F13" s="88"/>
    </row>
    <row r="14" spans="1:6" ht="15.75">
      <c r="A14" s="85" t="s">
        <v>78</v>
      </c>
      <c r="B14" s="86">
        <v>0</v>
      </c>
      <c r="C14" s="86"/>
      <c r="D14" s="86">
        <f>B14</f>
        <v>0</v>
      </c>
      <c r="E14" s="87">
        <v>0</v>
      </c>
      <c r="F14" s="88"/>
    </row>
    <row r="15" spans="1:6" ht="15.75">
      <c r="A15" s="85" t="s">
        <v>79</v>
      </c>
      <c r="B15" s="86">
        <v>6919055</v>
      </c>
      <c r="C15" s="86"/>
      <c r="D15" s="86">
        <f>B15</f>
        <v>6919055</v>
      </c>
      <c r="E15" s="87">
        <v>6275800</v>
      </c>
      <c r="F15" s="88"/>
    </row>
    <row r="16" spans="1:6" ht="16.5" thickBot="1">
      <c r="A16" s="90" t="s">
        <v>80</v>
      </c>
      <c r="B16" s="91">
        <v>704441</v>
      </c>
      <c r="C16" s="91"/>
      <c r="D16" s="91">
        <f>B16</f>
        <v>704441</v>
      </c>
      <c r="E16" s="92">
        <v>390972</v>
      </c>
      <c r="F16" s="88"/>
    </row>
    <row r="17" spans="1:5" ht="16.5" thickBot="1">
      <c r="A17" s="93" t="s">
        <v>81</v>
      </c>
      <c r="B17" s="94">
        <f>SUM(B2+B11)</f>
        <v>77033686</v>
      </c>
      <c r="C17" s="94">
        <f>SUM(C2+C11)</f>
        <v>0</v>
      </c>
      <c r="D17" s="94">
        <f>SUM(D2+D11)</f>
        <v>77033686</v>
      </c>
      <c r="E17" s="95">
        <v>79253797</v>
      </c>
    </row>
    <row r="19" ht="16.5" thickBot="1"/>
    <row r="20" spans="1:5" s="79" customFormat="1" ht="78.75">
      <c r="A20" s="76" t="s">
        <v>82</v>
      </c>
      <c r="B20" s="77" t="s">
        <v>63</v>
      </c>
      <c r="C20" s="77" t="s">
        <v>64</v>
      </c>
      <c r="D20" s="77" t="s">
        <v>65</v>
      </c>
      <c r="E20" s="78" t="s">
        <v>66</v>
      </c>
    </row>
    <row r="21" spans="1:5" ht="15.75">
      <c r="A21" s="98" t="s">
        <v>83</v>
      </c>
      <c r="B21" s="99">
        <f>SUM(B22:B24)</f>
        <v>53426660</v>
      </c>
      <c r="C21" s="100"/>
      <c r="D21" s="99">
        <f>SUM(D22:D24)</f>
        <v>53426660</v>
      </c>
      <c r="E21" s="285">
        <v>58042592</v>
      </c>
    </row>
    <row r="22" spans="1:5" ht="15.75">
      <c r="A22" s="85" t="s">
        <v>84</v>
      </c>
      <c r="B22" s="86">
        <v>6543753</v>
      </c>
      <c r="C22" s="86"/>
      <c r="D22" s="86">
        <f>B22</f>
        <v>6543753</v>
      </c>
      <c r="E22" s="87">
        <v>45237773</v>
      </c>
    </row>
    <row r="23" spans="1:5" ht="15.75">
      <c r="A23" s="85" t="s">
        <v>85</v>
      </c>
      <c r="B23" s="86">
        <v>38694020</v>
      </c>
      <c r="C23" s="86"/>
      <c r="D23" s="86">
        <f>B23</f>
        <v>38694020</v>
      </c>
      <c r="E23" s="87">
        <v>4615932</v>
      </c>
    </row>
    <row r="24" spans="1:5" ht="15.75">
      <c r="A24" s="85" t="s">
        <v>86</v>
      </c>
      <c r="B24" s="86">
        <v>8188887</v>
      </c>
      <c r="C24" s="86"/>
      <c r="D24" s="86">
        <f>B24</f>
        <v>8188887</v>
      </c>
      <c r="E24" s="87">
        <v>8188887</v>
      </c>
    </row>
    <row r="25" spans="1:5" ht="15.75">
      <c r="A25" s="80"/>
      <c r="B25" s="82"/>
      <c r="C25" s="82"/>
      <c r="D25" s="86"/>
      <c r="E25" s="87">
        <v>0</v>
      </c>
    </row>
    <row r="26" spans="1:5" ht="15.75">
      <c r="A26" s="80" t="s">
        <v>87</v>
      </c>
      <c r="B26" s="81">
        <f>SUM(B27:B28)</f>
        <v>6738242</v>
      </c>
      <c r="C26" s="82"/>
      <c r="D26" s="81">
        <f>SUM(D27:D28)</f>
        <v>6738242</v>
      </c>
      <c r="E26" s="83">
        <v>6365588</v>
      </c>
    </row>
    <row r="27" spans="1:5" ht="15.75">
      <c r="A27" s="85" t="s">
        <v>88</v>
      </c>
      <c r="B27" s="86">
        <v>6738242</v>
      </c>
      <c r="C27" s="86"/>
      <c r="D27" s="86">
        <f>B27</f>
        <v>6738242</v>
      </c>
      <c r="E27" s="87">
        <v>6365588</v>
      </c>
    </row>
    <row r="28" spans="1:5" ht="15.75">
      <c r="A28" s="85" t="s">
        <v>89</v>
      </c>
      <c r="B28" s="86">
        <v>0</v>
      </c>
      <c r="C28" s="86"/>
      <c r="D28" s="86">
        <f>B28</f>
        <v>0</v>
      </c>
      <c r="E28" s="87">
        <v>0</v>
      </c>
    </row>
    <row r="29" spans="1:5" ht="15.75">
      <c r="A29" s="80"/>
      <c r="B29" s="82"/>
      <c r="C29" s="82"/>
      <c r="D29" s="82"/>
      <c r="E29" s="87"/>
    </row>
    <row r="30" spans="1:5" ht="15.75">
      <c r="A30" s="80" t="s">
        <v>90</v>
      </c>
      <c r="B30" s="81">
        <f>SUM(B31:B33)</f>
        <v>16868784</v>
      </c>
      <c r="C30" s="82"/>
      <c r="D30" s="81">
        <f>SUM(D31:D33)</f>
        <v>16868784</v>
      </c>
      <c r="E30" s="83">
        <v>14845617</v>
      </c>
    </row>
    <row r="31" spans="1:5" ht="15.75">
      <c r="A31" s="85" t="s">
        <v>91</v>
      </c>
      <c r="B31" s="86">
        <v>12098844</v>
      </c>
      <c r="C31" s="86"/>
      <c r="D31" s="86">
        <f>B31</f>
        <v>12098844</v>
      </c>
      <c r="E31" s="87">
        <v>13583605</v>
      </c>
    </row>
    <row r="32" spans="1:5" ht="15.75">
      <c r="A32" s="85" t="s">
        <v>92</v>
      </c>
      <c r="B32" s="86">
        <v>3884687</v>
      </c>
      <c r="C32" s="86"/>
      <c r="D32" s="86">
        <f>B32</f>
        <v>3884687</v>
      </c>
      <c r="E32" s="87">
        <v>960828</v>
      </c>
    </row>
    <row r="33" spans="1:5" ht="16.5" thickBot="1">
      <c r="A33" s="90" t="s">
        <v>93</v>
      </c>
      <c r="B33" s="91">
        <v>885253</v>
      </c>
      <c r="C33" s="91"/>
      <c r="D33" s="91">
        <f>B33</f>
        <v>885253</v>
      </c>
      <c r="E33" s="92">
        <v>301184</v>
      </c>
    </row>
    <row r="34" spans="1:5" ht="16.5" thickBot="1">
      <c r="A34" s="93" t="s">
        <v>94</v>
      </c>
      <c r="B34" s="94">
        <f>SUM(B31:B33,B27:B28,B22:B24)</f>
        <v>77033686</v>
      </c>
      <c r="C34" s="94">
        <f>SUM(C31:C33,C27:C28,C22:C24)</f>
        <v>0</v>
      </c>
      <c r="D34" s="94">
        <f>SUM(D31:D33,D27:D28,D22:D24)</f>
        <v>77033686</v>
      </c>
      <c r="E34" s="95">
        <v>79253797</v>
      </c>
    </row>
    <row r="36" spans="1:5" ht="47.25" customHeight="1">
      <c r="A36" s="300" t="s">
        <v>193</v>
      </c>
      <c r="B36" s="300"/>
      <c r="C36" s="300"/>
      <c r="D36" s="300"/>
      <c r="E36" s="300"/>
    </row>
    <row r="198" ht="15.75">
      <c r="A198" s="101"/>
    </row>
  </sheetData>
  <mergeCells count="1">
    <mergeCell ref="A36:E36"/>
  </mergeCells>
  <printOptions/>
  <pageMargins left="0.75" right="0.75" top="1.26" bottom="1" header="0.5" footer="0.5"/>
  <pageSetup fitToHeight="1" fitToWidth="1" horizontalDpi="600" verticalDpi="600" orientation="portrait" paperSize="9" scale="89" r:id="rId1"/>
  <headerFooter alignWithMargins="0">
    <oddHeader>&amp;C&amp;"Times New Roman,Félkövér"Székesfehérvár Megyei Jogú Város Önkormányzatának
 2010. I. félévi egyszerűsített mérleg (eFt-ban)&amp;R&amp;"Times New Roman CE,Félkövér"3. sz. melléklet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pane ySplit="1" topLeftCell="BM2" activePane="bottomLeft" state="frozen"/>
      <selection pane="topLeft" activeCell="S14" sqref="S14"/>
      <selection pane="bottomLeft" activeCell="A18" sqref="A18"/>
    </sheetView>
  </sheetViews>
  <sheetFormatPr defaultColWidth="8" defaultRowHeight="15"/>
  <cols>
    <col min="1" max="1" width="53.3984375" style="3" bestFit="1" customWidth="1"/>
    <col min="2" max="2" width="11.69921875" style="2" customWidth="1"/>
    <col min="3" max="5" width="10.69921875" style="3" customWidth="1"/>
    <col min="6" max="6" width="13.19921875" style="3" customWidth="1"/>
    <col min="7" max="16384" width="8" style="3" customWidth="1"/>
  </cols>
  <sheetData>
    <row r="1" spans="1:6" ht="48.75" thickBot="1" thickTop="1">
      <c r="A1" s="6" t="s">
        <v>8</v>
      </c>
      <c r="B1" s="1" t="s">
        <v>37</v>
      </c>
      <c r="C1" s="1" t="s">
        <v>38</v>
      </c>
      <c r="D1" s="1" t="s">
        <v>39</v>
      </c>
      <c r="E1" s="1" t="s">
        <v>13</v>
      </c>
      <c r="F1" s="1" t="s">
        <v>32</v>
      </c>
    </row>
    <row r="2" spans="1:6" ht="17.25" thickBot="1" thickTop="1">
      <c r="A2" s="12" t="s">
        <v>9</v>
      </c>
      <c r="B2" s="13" t="s">
        <v>10</v>
      </c>
      <c r="C2" s="13" t="s">
        <v>11</v>
      </c>
      <c r="D2" s="13" t="s">
        <v>12</v>
      </c>
      <c r="E2" s="13" t="s">
        <v>7</v>
      </c>
      <c r="F2" s="13" t="s">
        <v>14</v>
      </c>
    </row>
    <row r="3" spans="1:6" ht="16.5" thickTop="1">
      <c r="A3" s="7"/>
      <c r="B3" s="8"/>
      <c r="C3" s="8"/>
      <c r="D3" s="8"/>
      <c r="E3" s="8"/>
      <c r="F3" s="8"/>
    </row>
    <row r="4" spans="1:6" ht="15.75">
      <c r="A4" s="7" t="s">
        <v>15</v>
      </c>
      <c r="B4" s="8"/>
      <c r="C4" s="8"/>
      <c r="D4" s="8"/>
      <c r="E4" s="8"/>
      <c r="F4" s="8"/>
    </row>
    <row r="5" spans="1:6" ht="15.75">
      <c r="A5" s="15" t="s">
        <v>16</v>
      </c>
      <c r="B5" s="5">
        <v>26943</v>
      </c>
      <c r="C5" s="5">
        <v>26943</v>
      </c>
      <c r="D5" s="5">
        <v>26943</v>
      </c>
      <c r="E5" s="5">
        <f>26943*7</f>
        <v>188601</v>
      </c>
      <c r="F5" s="4">
        <f aca="true" t="shared" si="0" ref="F5:F25">SUM(B5:E5)</f>
        <v>269430</v>
      </c>
    </row>
    <row r="6" spans="1:6" ht="15.75">
      <c r="A6" s="16" t="s">
        <v>33</v>
      </c>
      <c r="B6" s="5">
        <v>20000</v>
      </c>
      <c r="C6" s="5">
        <v>20000</v>
      </c>
      <c r="D6" s="5">
        <v>0</v>
      </c>
      <c r="E6" s="5">
        <v>0</v>
      </c>
      <c r="F6" s="4">
        <f t="shared" si="0"/>
        <v>40000</v>
      </c>
    </row>
    <row r="7" spans="1:6" ht="15.75">
      <c r="A7" s="17" t="s">
        <v>17</v>
      </c>
      <c r="B7" s="5">
        <v>13000</v>
      </c>
      <c r="C7" s="5">
        <v>0</v>
      </c>
      <c r="D7" s="5">
        <v>0</v>
      </c>
      <c r="E7" s="5">
        <v>0</v>
      </c>
      <c r="F7" s="4">
        <f t="shared" si="0"/>
        <v>13000</v>
      </c>
    </row>
    <row r="8" spans="1:6" ht="15.75">
      <c r="A8" s="17" t="s">
        <v>29</v>
      </c>
      <c r="B8" s="5">
        <v>11750</v>
      </c>
      <c r="C8" s="5">
        <v>95800</v>
      </c>
      <c r="D8" s="5">
        <v>0</v>
      </c>
      <c r="E8" s="5">
        <v>0</v>
      </c>
      <c r="F8" s="4">
        <f t="shared" si="0"/>
        <v>107550</v>
      </c>
    </row>
    <row r="9" spans="1:6" ht="15.75">
      <c r="A9" s="18" t="s">
        <v>34</v>
      </c>
      <c r="B9" s="5">
        <v>24812</v>
      </c>
      <c r="C9" s="5">
        <v>25000</v>
      </c>
      <c r="D9" s="5">
        <v>25000</v>
      </c>
      <c r="E9" s="5">
        <v>0</v>
      </c>
      <c r="F9" s="4">
        <f t="shared" si="0"/>
        <v>74812</v>
      </c>
    </row>
    <row r="10" spans="1:6" ht="15.75">
      <c r="A10" s="14" t="s">
        <v>35</v>
      </c>
      <c r="B10" s="5">
        <v>21438</v>
      </c>
      <c r="C10" s="5">
        <v>22000</v>
      </c>
      <c r="D10" s="5">
        <v>22000</v>
      </c>
      <c r="E10" s="5">
        <v>0</v>
      </c>
      <c r="F10" s="4">
        <f t="shared" si="0"/>
        <v>65438</v>
      </c>
    </row>
    <row r="11" spans="1:6" ht="15.75">
      <c r="A11" s="15" t="s">
        <v>5</v>
      </c>
      <c r="B11" s="5">
        <v>66857</v>
      </c>
      <c r="C11" s="5">
        <v>64050</v>
      </c>
      <c r="D11" s="5">
        <v>67253</v>
      </c>
      <c r="E11" s="5">
        <f>70615+74146+77853+81746+85833+90125+89434</f>
        <v>569752</v>
      </c>
      <c r="F11" s="4">
        <f t="shared" si="0"/>
        <v>767912</v>
      </c>
    </row>
    <row r="12" spans="1:6" ht="15.75">
      <c r="A12" s="15" t="s">
        <v>6</v>
      </c>
      <c r="B12" s="5">
        <v>59849</v>
      </c>
      <c r="C12" s="5">
        <v>29924</v>
      </c>
      <c r="D12" s="5">
        <v>0</v>
      </c>
      <c r="E12" s="5">
        <v>0</v>
      </c>
      <c r="F12" s="4">
        <f t="shared" si="0"/>
        <v>89773</v>
      </c>
    </row>
    <row r="13" spans="1:6" ht="15.75">
      <c r="A13" s="15" t="s">
        <v>18</v>
      </c>
      <c r="B13" s="5">
        <v>76794</v>
      </c>
      <c r="C13" s="5">
        <v>76794</v>
      </c>
      <c r="D13" s="5">
        <v>76794</v>
      </c>
      <c r="E13" s="5">
        <f>76794+20279</f>
        <v>97073</v>
      </c>
      <c r="F13" s="4">
        <f t="shared" si="0"/>
        <v>327455</v>
      </c>
    </row>
    <row r="14" spans="1:6" ht="15.75">
      <c r="A14" s="15" t="s">
        <v>19</v>
      </c>
      <c r="B14" s="5">
        <v>46250</v>
      </c>
      <c r="C14" s="5">
        <v>0</v>
      </c>
      <c r="D14" s="5">
        <v>0</v>
      </c>
      <c r="E14" s="5">
        <v>0</v>
      </c>
      <c r="F14" s="4">
        <f t="shared" si="0"/>
        <v>46250</v>
      </c>
    </row>
    <row r="15" spans="1:6" ht="15.75">
      <c r="A15" s="15" t="s">
        <v>27</v>
      </c>
      <c r="B15" s="5">
        <v>90521</v>
      </c>
      <c r="C15" s="5">
        <v>90521</v>
      </c>
      <c r="D15" s="5">
        <v>90521</v>
      </c>
      <c r="E15" s="5">
        <f>8*90521+67890</f>
        <v>792058</v>
      </c>
      <c r="F15" s="4">
        <f t="shared" si="0"/>
        <v>1063621</v>
      </c>
    </row>
    <row r="16" spans="1:6" ht="15.75">
      <c r="A16" s="19" t="s">
        <v>28</v>
      </c>
      <c r="B16" s="5">
        <v>327082</v>
      </c>
      <c r="C16" s="5">
        <v>1700024</v>
      </c>
      <c r="D16" s="5">
        <v>180000</v>
      </c>
      <c r="E16" s="5">
        <v>0</v>
      </c>
      <c r="F16" s="4">
        <f t="shared" si="0"/>
        <v>2207106</v>
      </c>
    </row>
    <row r="17" spans="1:6" ht="15.75">
      <c r="A17" s="19" t="s">
        <v>31</v>
      </c>
      <c r="B17" s="5">
        <v>319563</v>
      </c>
      <c r="C17" s="5">
        <v>669964</v>
      </c>
      <c r="D17" s="5">
        <v>120000</v>
      </c>
      <c r="E17" s="5">
        <v>0</v>
      </c>
      <c r="F17" s="4">
        <f t="shared" si="0"/>
        <v>1109527</v>
      </c>
    </row>
    <row r="18" spans="1:6" ht="31.5">
      <c r="A18" s="20" t="s">
        <v>26</v>
      </c>
      <c r="B18" s="5">
        <v>20442</v>
      </c>
      <c r="C18" s="5">
        <f>3600+238200</f>
        <v>241800</v>
      </c>
      <c r="D18" s="5">
        <v>0</v>
      </c>
      <c r="E18" s="5">
        <v>0</v>
      </c>
      <c r="F18" s="4">
        <f t="shared" si="0"/>
        <v>262242</v>
      </c>
    </row>
    <row r="19" spans="1:6" ht="15.75">
      <c r="A19" s="19" t="s">
        <v>3</v>
      </c>
      <c r="B19" s="5">
        <v>22438</v>
      </c>
      <c r="C19" s="5">
        <v>324062</v>
      </c>
      <c r="D19" s="5">
        <v>0</v>
      </c>
      <c r="E19" s="5">
        <v>0</v>
      </c>
      <c r="F19" s="4">
        <f t="shared" si="0"/>
        <v>346500</v>
      </c>
    </row>
    <row r="20" spans="1:6" ht="31.5">
      <c r="A20" s="20" t="s">
        <v>4</v>
      </c>
      <c r="B20" s="5">
        <v>32345</v>
      </c>
      <c r="C20" s="5">
        <v>26470</v>
      </c>
      <c r="D20" s="5">
        <v>0</v>
      </c>
      <c r="E20" s="5">
        <v>0</v>
      </c>
      <c r="F20" s="4">
        <f t="shared" si="0"/>
        <v>58815</v>
      </c>
    </row>
    <row r="21" spans="1:6" ht="31.5">
      <c r="A21" s="20" t="s">
        <v>30</v>
      </c>
      <c r="B21" s="5">
        <v>919667</v>
      </c>
      <c r="C21" s="5">
        <v>337500</v>
      </c>
      <c r="D21" s="5">
        <v>280000</v>
      </c>
      <c r="E21" s="5">
        <v>90026</v>
      </c>
      <c r="F21" s="4">
        <f t="shared" si="0"/>
        <v>1627193</v>
      </c>
    </row>
    <row r="22" spans="1:6" ht="47.25">
      <c r="A22" s="20" t="s">
        <v>2</v>
      </c>
      <c r="B22" s="5">
        <v>45208</v>
      </c>
      <c r="C22" s="5">
        <v>76688</v>
      </c>
      <c r="D22" s="5">
        <v>0</v>
      </c>
      <c r="E22" s="5">
        <v>0</v>
      </c>
      <c r="F22" s="4">
        <f t="shared" si="0"/>
        <v>121896</v>
      </c>
    </row>
    <row r="23" spans="1:6" ht="47.25">
      <c r="A23" s="20" t="s">
        <v>0</v>
      </c>
      <c r="B23" s="5">
        <v>4250</v>
      </c>
      <c r="C23" s="5">
        <v>53701</v>
      </c>
      <c r="D23" s="5">
        <v>0</v>
      </c>
      <c r="E23" s="5">
        <v>0</v>
      </c>
      <c r="F23" s="4">
        <f t="shared" si="0"/>
        <v>57951</v>
      </c>
    </row>
    <row r="24" spans="1:6" ht="31.5">
      <c r="A24" s="20" t="s">
        <v>1</v>
      </c>
      <c r="B24" s="5">
        <v>19000</v>
      </c>
      <c r="C24" s="5">
        <v>90963</v>
      </c>
      <c r="D24" s="5">
        <v>0</v>
      </c>
      <c r="E24" s="5">
        <v>0</v>
      </c>
      <c r="F24" s="4">
        <f t="shared" si="0"/>
        <v>109963</v>
      </c>
    </row>
    <row r="25" spans="1:6" ht="16.5" thickBot="1">
      <c r="A25" s="9" t="s">
        <v>36</v>
      </c>
      <c r="B25" s="5">
        <v>202333</v>
      </c>
      <c r="C25" s="5">
        <v>329333</v>
      </c>
      <c r="D25" s="5">
        <v>0</v>
      </c>
      <c r="E25" s="5">
        <v>0</v>
      </c>
      <c r="F25" s="4">
        <f t="shared" si="0"/>
        <v>531666</v>
      </c>
    </row>
    <row r="26" spans="1:6" ht="17.25" thickBot="1" thickTop="1">
      <c r="A26" s="10" t="s">
        <v>20</v>
      </c>
      <c r="B26" s="11">
        <f>SUM(B5:B25)</f>
        <v>2370542</v>
      </c>
      <c r="C26" s="11">
        <f>SUM(C5:C25)</f>
        <v>4301537</v>
      </c>
      <c r="D26" s="11">
        <f>SUM(D5:D25)</f>
        <v>888511</v>
      </c>
      <c r="E26" s="11">
        <f>SUM(E5:E25)</f>
        <v>1737510</v>
      </c>
      <c r="F26" s="11">
        <f>SUM(F5:F25)</f>
        <v>9298100</v>
      </c>
    </row>
    <row r="27" spans="1:6" ht="16.5" thickTop="1">
      <c r="A27" s="17"/>
      <c r="B27" s="5"/>
      <c r="C27" s="5"/>
      <c r="D27" s="5"/>
      <c r="E27" s="5"/>
      <c r="F27" s="4">
        <f>SUM(B27:E27)</f>
        <v>0</v>
      </c>
    </row>
    <row r="28" spans="1:6" ht="15.75">
      <c r="A28" s="21" t="s">
        <v>21</v>
      </c>
      <c r="B28" s="5"/>
      <c r="C28" s="5"/>
      <c r="D28" s="5"/>
      <c r="E28" s="5"/>
      <c r="F28" s="4">
        <f>SUM(B28:E28)</f>
        <v>0</v>
      </c>
    </row>
    <row r="29" spans="1:6" ht="15.75">
      <c r="A29" s="17" t="s">
        <v>22</v>
      </c>
      <c r="B29" s="5">
        <v>1799837</v>
      </c>
      <c r="C29" s="5">
        <v>1069280</v>
      </c>
      <c r="D29" s="5">
        <v>1597368</v>
      </c>
      <c r="E29" s="5">
        <f>1860557+1965429+1880429+1510429+975429+1825429+79200+51429+51429+51429+51429+51429+12857</f>
        <v>10366904</v>
      </c>
      <c r="F29" s="4">
        <f>SUM(B29:E29)</f>
        <v>14833389</v>
      </c>
    </row>
    <row r="30" spans="1:6" ht="16.5" thickBot="1">
      <c r="A30" s="17" t="s">
        <v>23</v>
      </c>
      <c r="B30" s="5">
        <f>1075379+6425</f>
        <v>1081804</v>
      </c>
      <c r="C30" s="5">
        <v>997926</v>
      </c>
      <c r="D30" s="5">
        <v>962351</v>
      </c>
      <c r="E30" s="5">
        <f>810092+520216+407164+322485+252175+51131+9015+6991+5556+4122+2687+1252+88</f>
        <v>2392974</v>
      </c>
      <c r="F30" s="4">
        <f>SUM(B30:E30)</f>
        <v>5435055</v>
      </c>
    </row>
    <row r="31" spans="1:6" ht="17.25" thickBot="1" thickTop="1">
      <c r="A31" s="10" t="s">
        <v>24</v>
      </c>
      <c r="B31" s="11">
        <f>SUM(B27:B30)</f>
        <v>2881641</v>
      </c>
      <c r="C31" s="11">
        <f>SUM(C27:C30)</f>
        <v>2067206</v>
      </c>
      <c r="D31" s="11">
        <f>SUM(D27:D30)</f>
        <v>2559719</v>
      </c>
      <c r="E31" s="11">
        <f>SUM(E27:E30)</f>
        <v>12759878</v>
      </c>
      <c r="F31" s="11">
        <f>SUM(F27:F30)</f>
        <v>20268444</v>
      </c>
    </row>
    <row r="32" spans="1:6" ht="17.25" thickBot="1" thickTop="1">
      <c r="A32" s="22" t="s">
        <v>32</v>
      </c>
      <c r="B32" s="23">
        <f>SUM(B26,B31)</f>
        <v>5252183</v>
      </c>
      <c r="C32" s="23">
        <f>SUM(C26,C31)</f>
        <v>6368743</v>
      </c>
      <c r="D32" s="23">
        <f>SUM(D26,D31)</f>
        <v>3448230</v>
      </c>
      <c r="E32" s="23">
        <f>SUM(E26,E31)</f>
        <v>14497388</v>
      </c>
      <c r="F32" s="23">
        <f>SUM(F26,F31)</f>
        <v>29566544</v>
      </c>
    </row>
    <row r="33" ht="16.5" thickTop="1">
      <c r="F33" s="24"/>
    </row>
    <row r="34" ht="15.75">
      <c r="A34" s="3" t="s">
        <v>25</v>
      </c>
    </row>
  </sheetData>
  <sheetProtection/>
  <printOptions horizontalCentered="1"/>
  <pageMargins left="0.17" right="0.16" top="1.69" bottom="0.35433070866141736" header="0.87" footer="0.1968503937007874"/>
  <pageSetup horizontalDpi="600" verticalDpi="600" orientation="portrait" paperSize="9" scale="85" r:id="rId1"/>
  <headerFooter alignWithMargins="0">
    <oddHeader>&amp;C&amp;"Times New Roman CE,Félkövér"Beruházási, felhalmozási kiadások és adósságszolgálat - több éves kihatással járó döntések
(eFT-ban)&amp;R&amp;"Times New Roman CE,Félkövér"
4. sz. melléklet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C22" sqref="C22"/>
    </sheetView>
  </sheetViews>
  <sheetFormatPr defaultColWidth="9" defaultRowHeight="15"/>
  <cols>
    <col min="1" max="1" width="29" style="214" customWidth="1"/>
    <col min="2" max="2" width="23.19921875" style="214" customWidth="1"/>
    <col min="3" max="3" width="16.3984375" style="229" customWidth="1"/>
    <col min="4" max="4" width="13.59765625" style="230" customWidth="1"/>
    <col min="5" max="16384" width="9" style="214" customWidth="1"/>
  </cols>
  <sheetData>
    <row r="1" spans="1:4" s="209" customFormat="1" ht="32.25" thickTop="1">
      <c r="A1" s="205" t="s">
        <v>8</v>
      </c>
      <c r="B1" s="206" t="s">
        <v>167</v>
      </c>
      <c r="C1" s="207" t="s">
        <v>168</v>
      </c>
      <c r="D1" s="208" t="s">
        <v>169</v>
      </c>
    </row>
    <row r="2" spans="1:4" ht="15.75">
      <c r="A2" s="210" t="s">
        <v>170</v>
      </c>
      <c r="B2" s="211"/>
      <c r="C2" s="212"/>
      <c r="D2" s="213"/>
    </row>
    <row r="3" spans="1:4" ht="15.75">
      <c r="A3" s="210" t="s">
        <v>171</v>
      </c>
      <c r="B3" s="215" t="s">
        <v>172</v>
      </c>
      <c r="C3" s="216">
        <v>2635</v>
      </c>
      <c r="D3" s="213" t="s">
        <v>173</v>
      </c>
    </row>
    <row r="4" spans="1:4" ht="15.75">
      <c r="A4" s="210" t="s">
        <v>171</v>
      </c>
      <c r="B4" s="215" t="s">
        <v>172</v>
      </c>
      <c r="C4" s="216">
        <v>6344</v>
      </c>
      <c r="D4" s="213" t="s">
        <v>174</v>
      </c>
    </row>
    <row r="5" spans="1:4" ht="15.75">
      <c r="A5" s="210" t="s">
        <v>171</v>
      </c>
      <c r="B5" s="215" t="s">
        <v>172</v>
      </c>
      <c r="C5" s="216">
        <v>14673</v>
      </c>
      <c r="D5" s="213" t="s">
        <v>175</v>
      </c>
    </row>
    <row r="6" spans="1:4" ht="15.75">
      <c r="A6" s="210" t="s">
        <v>171</v>
      </c>
      <c r="B6" s="215" t="s">
        <v>172</v>
      </c>
      <c r="C6" s="216">
        <v>961</v>
      </c>
      <c r="D6" s="213" t="s">
        <v>176</v>
      </c>
    </row>
    <row r="7" spans="1:4" ht="15.75">
      <c r="A7" s="210" t="s">
        <v>177</v>
      </c>
      <c r="B7" s="215" t="s">
        <v>172</v>
      </c>
      <c r="C7" s="216">
        <v>1200000</v>
      </c>
      <c r="D7" s="213" t="s">
        <v>178</v>
      </c>
    </row>
    <row r="8" spans="1:4" ht="15.75">
      <c r="A8" s="210" t="s">
        <v>179</v>
      </c>
      <c r="B8" s="217" t="s">
        <v>180</v>
      </c>
      <c r="C8" s="216">
        <v>624394</v>
      </c>
      <c r="D8" s="213" t="s">
        <v>181</v>
      </c>
    </row>
    <row r="9" spans="1:4" s="220" customFormat="1" ht="15.75">
      <c r="A9" s="286" t="s">
        <v>182</v>
      </c>
      <c r="B9" s="215"/>
      <c r="C9" s="224">
        <f>SUM(C3:C8)</f>
        <v>1849007</v>
      </c>
      <c r="D9" s="219"/>
    </row>
    <row r="10" spans="1:4" ht="15.75">
      <c r="A10" s="210" t="s">
        <v>183</v>
      </c>
      <c r="B10" s="221"/>
      <c r="C10" s="222"/>
      <c r="D10" s="213"/>
    </row>
    <row r="11" spans="1:4" ht="15.75">
      <c r="A11" s="210" t="s">
        <v>184</v>
      </c>
      <c r="B11" s="217" t="s">
        <v>172</v>
      </c>
      <c r="C11" s="216">
        <v>1430000</v>
      </c>
      <c r="D11" s="213" t="s">
        <v>175</v>
      </c>
    </row>
    <row r="12" spans="1:4" ht="15.75">
      <c r="A12" s="210" t="s">
        <v>184</v>
      </c>
      <c r="B12" s="217" t="s">
        <v>172</v>
      </c>
      <c r="C12" s="216">
        <v>1695000</v>
      </c>
      <c r="D12" s="213" t="s">
        <v>176</v>
      </c>
    </row>
    <row r="13" spans="1:4" ht="15.75">
      <c r="A13" s="210" t="s">
        <v>184</v>
      </c>
      <c r="B13" s="217" t="s">
        <v>172</v>
      </c>
      <c r="C13" s="216">
        <v>1800000</v>
      </c>
      <c r="D13" s="213" t="s">
        <v>185</v>
      </c>
    </row>
    <row r="14" spans="1:4" ht="15.75">
      <c r="A14" s="210" t="s">
        <v>184</v>
      </c>
      <c r="B14" s="217" t="s">
        <v>186</v>
      </c>
      <c r="C14" s="216">
        <v>1715000</v>
      </c>
      <c r="D14" s="213" t="s">
        <v>187</v>
      </c>
    </row>
    <row r="15" spans="1:4" ht="15.75">
      <c r="A15" s="210" t="s">
        <v>184</v>
      </c>
      <c r="B15" s="215" t="s">
        <v>172</v>
      </c>
      <c r="C15" s="218">
        <v>1345000</v>
      </c>
      <c r="D15" s="213" t="s">
        <v>188</v>
      </c>
    </row>
    <row r="16" spans="1:4" ht="15.75">
      <c r="A16" s="210" t="s">
        <v>184</v>
      </c>
      <c r="B16" s="217" t="s">
        <v>189</v>
      </c>
      <c r="C16" s="216">
        <v>810000</v>
      </c>
      <c r="D16" s="213" t="s">
        <v>178</v>
      </c>
    </row>
    <row r="17" spans="1:4" ht="15.75">
      <c r="A17" s="210" t="s">
        <v>184</v>
      </c>
      <c r="B17" s="215" t="s">
        <v>172</v>
      </c>
      <c r="C17" s="216">
        <v>1700000</v>
      </c>
      <c r="D17" s="213" t="s">
        <v>190</v>
      </c>
    </row>
    <row r="18" spans="1:4" ht="15.75">
      <c r="A18" s="223" t="s">
        <v>191</v>
      </c>
      <c r="B18" s="215"/>
      <c r="C18" s="224">
        <f>SUM(C11:C17)</f>
        <v>10495000</v>
      </c>
      <c r="D18" s="213"/>
    </row>
    <row r="19" spans="1:4" ht="16.5" thickBot="1">
      <c r="A19" s="225" t="s">
        <v>32</v>
      </c>
      <c r="B19" s="226"/>
      <c r="C19" s="227">
        <f>SUM(C18+C9)</f>
        <v>12344007</v>
      </c>
      <c r="D19" s="228"/>
    </row>
    <row r="20" ht="16.5" thickTop="1"/>
  </sheetData>
  <printOptions/>
  <pageMargins left="0.75" right="0.75" top="2" bottom="1" header="0.81" footer="0.5"/>
  <pageSetup fitToHeight="1" fitToWidth="1" horizontalDpi="600" verticalDpi="600" orientation="portrait" paperSize="9" scale="97" r:id="rId1"/>
  <headerFooter alignWithMargins="0">
    <oddHeader>&amp;C&amp;"Times New Roman,Félkövér"Kimutatás a fennálló adósságállományról (eFt-ban)&amp;R&amp;"Times New Roman CE,Félkövér"5.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moriczk</cp:lastModifiedBy>
  <cp:lastPrinted>2010-09-07T12:53:45Z</cp:lastPrinted>
  <dcterms:created xsi:type="dcterms:W3CDTF">2003-05-23T09:53:33Z</dcterms:created>
  <dcterms:modified xsi:type="dcterms:W3CDTF">2010-09-08T06:16:40Z</dcterms:modified>
  <cp:category/>
  <cp:version/>
  <cp:contentType/>
  <cp:contentStatus/>
</cp:coreProperties>
</file>